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TMG-0d9e.edstokyotocho.onmicrosoft.com\sfs029-002\07_農業振興事務所\農業環境担当\20_東京都エコ農産物認証制度\40_認証事務（申請受付）\2026（R8）認証事務（申請受付）\00_申請書（様式）\R８　Excel様式申請書\"/>
    </mc:Choice>
  </mc:AlternateContent>
  <xr:revisionPtr revIDLastSave="0" documentId="13_ncr:1_{59BF162E-6FEF-4C52-BEF6-7D0654AD24DD}" xr6:coauthVersionLast="47" xr6:coauthVersionMax="47" xr10:uidLastSave="{00000000-0000-0000-0000-000000000000}"/>
  <workbookProtection workbookAlgorithmName="SHA-512" workbookHashValue="VWk56QkV/UGkhUBvAERnVWiLHcSHcwRPrxrPRUJgk1IHrjCN1geb34SaIYvXCwupwWCGPKSQnED+rPx0SKAEGA==" workbookSaltValue="sIomANgi29BjxCpum8NdcA==" workbookSpinCount="100000" lockStructure="1"/>
  <bookViews>
    <workbookView xWindow="-120" yWindow="-120" windowWidth="29040" windowHeight="15720" firstSheet="4" activeTab="4" xr2:uid="{A679D4A3-15A3-4A6D-AA16-7CE59C32EDFE}"/>
  </bookViews>
  <sheets>
    <sheet name="エコ農リスト" sheetId="14" state="hidden" r:id="rId1"/>
    <sheet name="List" sheetId="12" state="hidden" r:id="rId2"/>
    <sheet name="栽培実績表" sheetId="15" state="hidden" r:id="rId3"/>
    <sheet name="集計（エクセル用）" sheetId="1" state="hidden" r:id="rId4"/>
    <sheet name="申請書（別記様式第１号）" sheetId="5" r:id="rId5"/>
    <sheet name="生産ほ場一覧" sheetId="6" r:id="rId6"/>
    <sheet name="【入力シート】栽培計画書" sheetId="20" r:id="rId7"/>
    <sheet name="【入力シート】栽培計画書 (養液栽培)" sheetId="21" r:id="rId8"/>
    <sheet name="情報公開項目" sheetId="4" r:id="rId9"/>
    <sheet name=" 【申請用】栽培計画書" sheetId="2" r:id="rId10"/>
    <sheet name="【申請用】栽培計画書（養液栽培）" sheetId="3" r:id="rId11"/>
    <sheet name="記入例（栽培計画書）" sheetId="17" state="hidden" r:id="rId12"/>
    <sheet name="記入例（養液栽培）" sheetId="18" state="hidden" r:id="rId13"/>
    <sheet name="情報公開集計（Access用）" sheetId="10" state="hidden" r:id="rId14"/>
    <sheet name="取引希望集計（Access用）" sheetId="11" state="hidden" r:id="rId15"/>
  </sheets>
  <definedNames>
    <definedName name="_xlnm.Print_Area" localSheetId="9">' 【申請用】栽培計画書'!$A$2:$M$561</definedName>
    <definedName name="_xlnm.Print_Area" localSheetId="10">'【申請用】栽培計画書（養液栽培）'!$A$2:$K$48</definedName>
    <definedName name="_xlnm.Print_Area" localSheetId="0">エコ農リスト!$A$1:$J$131</definedName>
    <definedName name="_xlnm.Print_Area" localSheetId="8">情報公開項目!$A$3:$L$25</definedName>
    <definedName name="_xlnm.Print_Area" localSheetId="4">'申請書（別記様式第１号）'!$A$1:$G$45</definedName>
    <definedName name="_xlnm.Print_Area" localSheetId="5">生産ほ場一覧!$A$2:$D$31</definedName>
    <definedName name="アイスプラント">エコ農リスト!$C$8</definedName>
    <definedName name="アシタバ">エコ農リスト!$C$9</definedName>
    <definedName name="アスパラガス">エコ農リスト!$C$10</definedName>
    <definedName name="イチゴ">エコ農リスト!$C$11</definedName>
    <definedName name="イチジク">エコ農リスト!$C$97</definedName>
    <definedName name="ウド">エコ農リスト!$C$12</definedName>
    <definedName name="ウメ">エコ農リスト!$C$98</definedName>
    <definedName name="エコ基準検索表" localSheetId="2">エコ農リスト!$L$3:$R$113</definedName>
    <definedName name="エコ基準検索表">エコ農リスト!$L$3:$R$113</definedName>
    <definedName name="エダマメ">エコ農リスト!$C$13:$C$14</definedName>
    <definedName name="オクラ">エコ農リスト!$C$15</definedName>
    <definedName name="カキ">エコ農リスト!$C$100</definedName>
    <definedName name="カボチャ">エコ農リスト!$C$16</definedName>
    <definedName name="カリフラワー">エコ農リスト!$C$17</definedName>
    <definedName name="キウイフルーツ">エコ農リスト!$C$101</definedName>
    <definedName name="キャベツ">エコ農リスト!$C$18:$C$20</definedName>
    <definedName name="キュウリ">エコ農リスト!$C$21:$C$23</definedName>
    <definedName name="クリ">エコ農リスト!$C$102</definedName>
    <definedName name="ケール">エコ農リスト!$C$24</definedName>
    <definedName name="コカブ">エコ農リスト!$C$25:$C$26</definedName>
    <definedName name="コピペ範囲">'集計（エクセル用）'!$A$3:$FK$3</definedName>
    <definedName name="ゴボウ">エコ農リスト!$C$27</definedName>
    <definedName name="コマツナ">エコ農リスト!$C$28:$C$32</definedName>
    <definedName name="サツマイモ">エコ農リスト!$C$33</definedName>
    <definedName name="サトイモ">エコ農リスト!$C$34</definedName>
    <definedName name="サヤインゲン">エコ農リスト!$C$35:$C$36</definedName>
    <definedName name="サヤエンドウ">エコ農リスト!$C$37:$C$38</definedName>
    <definedName name="シシトウ">エコ農リスト!$C$39</definedName>
    <definedName name="ジャガイモ">エコ農リスト!$C$40:$C$41</definedName>
    <definedName name="シュンギク">エコ農リスト!$C$42</definedName>
    <definedName name="シュンゴク">エコ農リスト!$C$42</definedName>
    <definedName name="ショウガ">エコ農リスト!$C$43</definedName>
    <definedName name="スイートコーン">エコ農リスト!$C$44</definedName>
    <definedName name="スイカ">エコ農リスト!$C$45</definedName>
    <definedName name="ズッキーニ">エコ農リスト!$C$46</definedName>
    <definedName name="ダイコン">エコ農リスト!$C$47:$C$49</definedName>
    <definedName name="タマネギ">エコ農リスト!$C$50</definedName>
    <definedName name="チンゲンサイ">エコ農リスト!$C$51:$C$52</definedName>
    <definedName name="トマト">エコ農リスト!$C$53:$C$57</definedName>
    <definedName name="ナシ">エコ農リスト!$C$103</definedName>
    <definedName name="ナス">エコ農リスト!$C$58</definedName>
    <definedName name="ナバナ類">エコ農リスト!$C$59</definedName>
    <definedName name="ニガウリ">エコ農リスト!$C$60</definedName>
    <definedName name="ニンジン">エコ農リスト!$C$61:$C$62</definedName>
    <definedName name="ニンニク">エコ農リスト!$C$63</definedName>
    <definedName name="ネギ">エコ農リスト!$C$64:$C$67</definedName>
    <definedName name="ハクサイ">エコ農リスト!$C$68</definedName>
    <definedName name="パッションフルーツ">エコ農リスト!$C$106</definedName>
    <definedName name="ビーツ">エコ農リスト!$C$72</definedName>
    <definedName name="ピーマン">エコ農リスト!$C$73</definedName>
    <definedName name="ブドウ">エコ農リスト!$C$104</definedName>
    <definedName name="ブルーベリー">エコ農リスト!$C$105</definedName>
    <definedName name="ブロッコリー">エコ農リスト!$C$77:$C$79</definedName>
    <definedName name="ホウレンソウ">エコ農リスト!$C$80:$C$81</definedName>
    <definedName name="ミズナ">エコ農リスト!$C$82:$C$83</definedName>
    <definedName name="ミニトマト">エコ農リスト!$C$84:$C$88</definedName>
    <definedName name="モミジガサ">エコ農リスト!$C$89</definedName>
    <definedName name="モロヘイヤ">エコ農リスト!$C$90</definedName>
    <definedName name="ヤマノイモ">エコ農リスト!$C$91</definedName>
    <definedName name="ユズ">エコ農リスト!$C$107</definedName>
    <definedName name="ラッカセイ">エコ農リスト!$C$92</definedName>
    <definedName name="ラッキョウ">エコ農リスト!$C$93</definedName>
    <definedName name="リンゴ">エコ農リスト!$C$108</definedName>
    <definedName name="ルッコラ">エコ農リスト!$C$94</definedName>
    <definedName name="レタス">エコ農リスト!$C$95:$C$96</definedName>
    <definedName name="レモン">エコ農リスト!$C$109:$C$111</definedName>
    <definedName name="温州ミカン">エコ農リスト!$C$99</definedName>
    <definedName name="施設のみ">エコ農リスト!$L$117</definedName>
    <definedName name="小麦">エコ農リスト!$C$7</definedName>
    <definedName name="食用つばき">エコ農リスト!$C$112</definedName>
    <definedName name="水稲">エコ農リスト!$C$6</definedName>
    <definedName name="茶">エコ農リスト!$C$113</definedName>
    <definedName name="非結球レタス">エコ農リスト!$C$74:$C$76</definedName>
    <definedName name="葉ショウガ">エコ農リスト!$C$69</definedName>
    <definedName name="葉ダイコン">エコ農リスト!$C$70:$C$71</definedName>
    <definedName name="養液栽培基準検索表" localSheetId="2">'【申請用】栽培計画書（養液栽培）'!$M$42:$R$45</definedName>
    <definedName name="養液栽培基準検索表">'【申請用】栽培計画書（養液栽培）'!$M$42:$R$45</definedName>
    <definedName name="露地のみ">エコ農リスト!$L$116</definedName>
    <definedName name="露地施設">エコ農リスト!$L$116:$L$117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7" i="2" l="1"/>
  <c r="W7" i="20"/>
  <c r="W6" i="20"/>
  <c r="H547" i="2"/>
  <c r="H540" i="2"/>
  <c r="H533" i="2"/>
  <c r="H526" i="2"/>
  <c r="H554" i="2"/>
  <c r="H500" i="2"/>
  <c r="H493" i="2"/>
  <c r="H486" i="2"/>
  <c r="H479" i="2"/>
  <c r="H507" i="2"/>
  <c r="H454" i="2"/>
  <c r="H447" i="2"/>
  <c r="H440" i="2"/>
  <c r="H433" i="2"/>
  <c r="H461" i="2"/>
  <c r="H386" i="2"/>
  <c r="H414" i="2"/>
  <c r="H407" i="2"/>
  <c r="H400" i="2"/>
  <c r="H393" i="2"/>
  <c r="H361" i="2"/>
  <c r="H354" i="2"/>
  <c r="H347" i="2"/>
  <c r="H340" i="2"/>
  <c r="H368" i="2"/>
  <c r="H314" i="2"/>
  <c r="H307" i="2"/>
  <c r="H300" i="2"/>
  <c r="H293" i="2"/>
  <c r="H321" i="2"/>
  <c r="H254" i="2"/>
  <c r="H261" i="2"/>
  <c r="H268" i="2"/>
  <c r="H247" i="2"/>
  <c r="H275" i="2"/>
  <c r="H228" i="2"/>
  <c r="H221" i="2"/>
  <c r="H214" i="2"/>
  <c r="H207" i="2"/>
  <c r="H200" i="2"/>
  <c r="H181" i="2"/>
  <c r="H174" i="2"/>
  <c r="H167" i="2"/>
  <c r="H160" i="2"/>
  <c r="H153" i="2"/>
  <c r="H134" i="2"/>
  <c r="H127" i="2"/>
  <c r="H120" i="2"/>
  <c r="H113" i="2"/>
  <c r="H106" i="2"/>
  <c r="H80" i="2"/>
  <c r="H73" i="2"/>
  <c r="H66" i="2"/>
  <c r="H59" i="2"/>
  <c r="H87" i="2"/>
  <c r="H40" i="2"/>
  <c r="H33" i="2"/>
  <c r="H26" i="2"/>
  <c r="H19" i="2"/>
  <c r="H12" i="2"/>
  <c r="H552" i="2"/>
  <c r="H545" i="2"/>
  <c r="G540" i="2"/>
  <c r="H538" i="2"/>
  <c r="H531" i="2"/>
  <c r="H524" i="2"/>
  <c r="H505" i="2"/>
  <c r="A505" i="2"/>
  <c r="H498" i="2"/>
  <c r="H491" i="2"/>
  <c r="H484" i="2"/>
  <c r="H477" i="2"/>
  <c r="H459" i="2"/>
  <c r="H452" i="2"/>
  <c r="H445" i="2"/>
  <c r="H438" i="2"/>
  <c r="H431" i="2"/>
  <c r="H412" i="2"/>
  <c r="H405" i="2"/>
  <c r="H398" i="2"/>
  <c r="H391" i="2"/>
  <c r="H384" i="2"/>
  <c r="H366" i="2"/>
  <c r="H359" i="2"/>
  <c r="H352" i="2"/>
  <c r="H345" i="2"/>
  <c r="H338" i="2"/>
  <c r="H319" i="2"/>
  <c r="H312" i="2"/>
  <c r="H305" i="2"/>
  <c r="H298" i="2"/>
  <c r="H291" i="2"/>
  <c r="H273" i="2"/>
  <c r="H266" i="2"/>
  <c r="H259" i="2"/>
  <c r="H252" i="2"/>
  <c r="H245" i="2"/>
  <c r="H226" i="2"/>
  <c r="H219" i="2"/>
  <c r="H212" i="2"/>
  <c r="H205" i="2"/>
  <c r="H198" i="2"/>
  <c r="H179" i="2"/>
  <c r="H172" i="2"/>
  <c r="H165" i="2"/>
  <c r="H158" i="2"/>
  <c r="H151" i="2"/>
  <c r="H132" i="2"/>
  <c r="H125" i="2"/>
  <c r="H118" i="2"/>
  <c r="H111" i="2"/>
  <c r="H104" i="2"/>
  <c r="H85" i="2"/>
  <c r="H78" i="2"/>
  <c r="H71" i="2"/>
  <c r="H64" i="2"/>
  <c r="H57" i="2"/>
  <c r="H38" i="2"/>
  <c r="H31" i="2"/>
  <c r="H24" i="2"/>
  <c r="H17" i="2"/>
  <c r="H555" i="2"/>
  <c r="H553" i="2"/>
  <c r="H548" i="2"/>
  <c r="H546" i="2"/>
  <c r="H541" i="2"/>
  <c r="H539" i="2"/>
  <c r="H534" i="2"/>
  <c r="H532" i="2"/>
  <c r="H527" i="2"/>
  <c r="H525" i="2"/>
  <c r="H508" i="2"/>
  <c r="H506" i="2"/>
  <c r="H501" i="2"/>
  <c r="H499" i="2"/>
  <c r="H494" i="2"/>
  <c r="H492" i="2"/>
  <c r="H487" i="2"/>
  <c r="H485" i="2"/>
  <c r="H480" i="2"/>
  <c r="H478" i="2"/>
  <c r="H462" i="2"/>
  <c r="H460" i="2"/>
  <c r="H455" i="2"/>
  <c r="H453" i="2"/>
  <c r="H448" i="2"/>
  <c r="H446" i="2"/>
  <c r="H441" i="2"/>
  <c r="H439" i="2"/>
  <c r="H434" i="2"/>
  <c r="H432" i="2"/>
  <c r="H415" i="2"/>
  <c r="H413" i="2"/>
  <c r="H408" i="2"/>
  <c r="H406" i="2"/>
  <c r="H401" i="2"/>
  <c r="H399" i="2"/>
  <c r="H394" i="2"/>
  <c r="H392" i="2"/>
  <c r="H387" i="2"/>
  <c r="H385" i="2"/>
  <c r="H369" i="2"/>
  <c r="H367" i="2"/>
  <c r="H362" i="2"/>
  <c r="H360" i="2"/>
  <c r="H355" i="2"/>
  <c r="H353" i="2"/>
  <c r="H348" i="2"/>
  <c r="H346" i="2"/>
  <c r="H341" i="2"/>
  <c r="H339" i="2"/>
  <c r="H322" i="2"/>
  <c r="H320" i="2"/>
  <c r="H315" i="2"/>
  <c r="H313" i="2"/>
  <c r="H308" i="2"/>
  <c r="H306" i="2"/>
  <c r="H301" i="2"/>
  <c r="H299" i="2"/>
  <c r="H294" i="2"/>
  <c r="H292" i="2"/>
  <c r="H276" i="2"/>
  <c r="H274" i="2"/>
  <c r="H269" i="2"/>
  <c r="H267" i="2"/>
  <c r="H262" i="2"/>
  <c r="H260" i="2"/>
  <c r="H255" i="2"/>
  <c r="H253" i="2"/>
  <c r="H248" i="2"/>
  <c r="H246" i="2"/>
  <c r="H229" i="2"/>
  <c r="H227" i="2"/>
  <c r="H222" i="2"/>
  <c r="H220" i="2"/>
  <c r="H215" i="2"/>
  <c r="H213" i="2"/>
  <c r="H208" i="2"/>
  <c r="H206" i="2"/>
  <c r="H201" i="2"/>
  <c r="H199" i="2"/>
  <c r="H182" i="2"/>
  <c r="H180" i="2"/>
  <c r="H175" i="2"/>
  <c r="H173" i="2"/>
  <c r="H168" i="2"/>
  <c r="H166" i="2"/>
  <c r="H161" i="2"/>
  <c r="H159" i="2"/>
  <c r="H154" i="2"/>
  <c r="H152" i="2"/>
  <c r="H135" i="2"/>
  <c r="H133" i="2"/>
  <c r="H128" i="2"/>
  <c r="H126" i="2"/>
  <c r="H121" i="2"/>
  <c r="H119" i="2"/>
  <c r="H114" i="2"/>
  <c r="H112" i="2"/>
  <c r="H107" i="2"/>
  <c r="H105" i="2"/>
  <c r="H88" i="2"/>
  <c r="H86" i="2"/>
  <c r="H81" i="2"/>
  <c r="H79" i="2"/>
  <c r="H74" i="2"/>
  <c r="H72" i="2"/>
  <c r="H67" i="2"/>
  <c r="H65" i="2"/>
  <c r="H60" i="2"/>
  <c r="H58" i="2"/>
  <c r="H41" i="2"/>
  <c r="H39" i="2"/>
  <c r="H34" i="2"/>
  <c r="H32" i="2"/>
  <c r="H27" i="2"/>
  <c r="H25" i="2"/>
  <c r="H20" i="2"/>
  <c r="H18" i="2"/>
  <c r="H13" i="2"/>
  <c r="H10" i="2"/>
  <c r="T5" i="20" a="1"/>
  <c r="P5" i="20" a="1"/>
  <c r="D10" i="21"/>
  <c r="D9" i="21"/>
  <c r="D8" i="21"/>
  <c r="D7" i="21"/>
  <c r="D6" i="21"/>
  <c r="P6" i="20" a="1"/>
  <c r="G82" i="2"/>
  <c r="L555" i="2"/>
  <c r="L554" i="2"/>
  <c r="L553" i="2"/>
  <c r="L548" i="2"/>
  <c r="L547" i="2"/>
  <c r="L546" i="2"/>
  <c r="L541" i="2"/>
  <c r="L540" i="2"/>
  <c r="L539" i="2"/>
  <c r="L534" i="2"/>
  <c r="L533" i="2"/>
  <c r="L532" i="2"/>
  <c r="L527" i="2"/>
  <c r="L526" i="2"/>
  <c r="L525" i="2"/>
  <c r="L508" i="2"/>
  <c r="L507" i="2"/>
  <c r="L506" i="2"/>
  <c r="L501" i="2"/>
  <c r="L500" i="2"/>
  <c r="L499" i="2"/>
  <c r="L494" i="2"/>
  <c r="L493" i="2"/>
  <c r="L492" i="2"/>
  <c r="L487" i="2"/>
  <c r="L486" i="2"/>
  <c r="L485" i="2"/>
  <c r="L480" i="2"/>
  <c r="L479" i="2"/>
  <c r="L478" i="2"/>
  <c r="L462" i="2"/>
  <c r="L461" i="2"/>
  <c r="L460" i="2"/>
  <c r="L455" i="2"/>
  <c r="L454" i="2"/>
  <c r="L453" i="2"/>
  <c r="L448" i="2"/>
  <c r="L447" i="2"/>
  <c r="L446" i="2"/>
  <c r="L441" i="2"/>
  <c r="L440" i="2"/>
  <c r="L439" i="2"/>
  <c r="L434" i="2"/>
  <c r="L433" i="2"/>
  <c r="L432" i="2"/>
  <c r="L415" i="2"/>
  <c r="L414" i="2"/>
  <c r="L413" i="2"/>
  <c r="L408" i="2"/>
  <c r="L407" i="2"/>
  <c r="L406" i="2"/>
  <c r="L401" i="2"/>
  <c r="L400" i="2"/>
  <c r="L399" i="2"/>
  <c r="L394" i="2"/>
  <c r="L393" i="2"/>
  <c r="L392" i="2"/>
  <c r="L387" i="2"/>
  <c r="L386" i="2"/>
  <c r="L385" i="2"/>
  <c r="L369" i="2"/>
  <c r="L368" i="2"/>
  <c r="L367" i="2"/>
  <c r="L362" i="2"/>
  <c r="L361" i="2"/>
  <c r="L360" i="2"/>
  <c r="L355" i="2"/>
  <c r="L354" i="2"/>
  <c r="L353" i="2"/>
  <c r="L348" i="2"/>
  <c r="L347" i="2"/>
  <c r="L346" i="2"/>
  <c r="L341" i="2"/>
  <c r="L340" i="2"/>
  <c r="L339" i="2"/>
  <c r="L322" i="2"/>
  <c r="L321" i="2"/>
  <c r="L320" i="2"/>
  <c r="L315" i="2"/>
  <c r="L314" i="2"/>
  <c r="L313" i="2"/>
  <c r="L308" i="2"/>
  <c r="L307" i="2"/>
  <c r="L306" i="2"/>
  <c r="L301" i="2"/>
  <c r="L300" i="2"/>
  <c r="L299" i="2"/>
  <c r="L294" i="2"/>
  <c r="L293" i="2"/>
  <c r="L292" i="2"/>
  <c r="L276" i="2"/>
  <c r="L275" i="2"/>
  <c r="L274" i="2"/>
  <c r="L269" i="2"/>
  <c r="L268" i="2"/>
  <c r="L267" i="2"/>
  <c r="L262" i="2"/>
  <c r="L261" i="2"/>
  <c r="L260" i="2"/>
  <c r="L255" i="2"/>
  <c r="L254" i="2"/>
  <c r="L253" i="2"/>
  <c r="L248" i="2"/>
  <c r="L247" i="2"/>
  <c r="L246" i="2"/>
  <c r="L229" i="2"/>
  <c r="L228" i="2"/>
  <c r="L227" i="2"/>
  <c r="L222" i="2"/>
  <c r="L221" i="2"/>
  <c r="L220" i="2"/>
  <c r="L215" i="2"/>
  <c r="L214" i="2"/>
  <c r="L213" i="2"/>
  <c r="L208" i="2"/>
  <c r="L207" i="2"/>
  <c r="L206" i="2"/>
  <c r="L201" i="2"/>
  <c r="L200" i="2"/>
  <c r="L199" i="2"/>
  <c r="L182" i="2"/>
  <c r="L181" i="2"/>
  <c r="L180" i="2"/>
  <c r="L175" i="2"/>
  <c r="L174" i="2"/>
  <c r="L173" i="2"/>
  <c r="L168" i="2"/>
  <c r="L167" i="2"/>
  <c r="L166" i="2"/>
  <c r="L161" i="2"/>
  <c r="L160" i="2"/>
  <c r="L159" i="2"/>
  <c r="L154" i="2"/>
  <c r="L153" i="2"/>
  <c r="L152" i="2"/>
  <c r="L135" i="2"/>
  <c r="L134" i="2"/>
  <c r="L133" i="2"/>
  <c r="L128" i="2"/>
  <c r="L127" i="2"/>
  <c r="L126" i="2"/>
  <c r="L121" i="2"/>
  <c r="L120" i="2"/>
  <c r="L119" i="2"/>
  <c r="L114" i="2"/>
  <c r="L113" i="2"/>
  <c r="L112" i="2"/>
  <c r="L107" i="2"/>
  <c r="L106" i="2"/>
  <c r="L105" i="2"/>
  <c r="L88" i="2"/>
  <c r="L87" i="2"/>
  <c r="L86" i="2"/>
  <c r="L81" i="2"/>
  <c r="L80" i="2"/>
  <c r="L79" i="2"/>
  <c r="L74" i="2"/>
  <c r="L73" i="2"/>
  <c r="L72" i="2"/>
  <c r="L67" i="2"/>
  <c r="L66" i="2"/>
  <c r="L65" i="2"/>
  <c r="L60" i="2"/>
  <c r="L59" i="2"/>
  <c r="L58" i="2"/>
  <c r="L41" i="2"/>
  <c r="L40" i="2"/>
  <c r="L39" i="2"/>
  <c r="L34" i="2"/>
  <c r="L33" i="2"/>
  <c r="L32" i="2"/>
  <c r="L27" i="2"/>
  <c r="L26" i="2"/>
  <c r="L25" i="2"/>
  <c r="L20" i="2"/>
  <c r="L19" i="2"/>
  <c r="L18" i="2"/>
  <c r="J555" i="2"/>
  <c r="J554" i="2"/>
  <c r="J553" i="2"/>
  <c r="J548" i="2"/>
  <c r="J547" i="2"/>
  <c r="J546" i="2"/>
  <c r="J541" i="2"/>
  <c r="J540" i="2"/>
  <c r="J539" i="2"/>
  <c r="J534" i="2"/>
  <c r="J533" i="2"/>
  <c r="J532" i="2"/>
  <c r="J527" i="2"/>
  <c r="J526" i="2"/>
  <c r="J525" i="2"/>
  <c r="J508" i="2"/>
  <c r="J507" i="2"/>
  <c r="J506" i="2"/>
  <c r="J501" i="2"/>
  <c r="J500" i="2"/>
  <c r="J499" i="2"/>
  <c r="J494" i="2"/>
  <c r="J493" i="2"/>
  <c r="J492" i="2"/>
  <c r="J487" i="2"/>
  <c r="J486" i="2"/>
  <c r="J485" i="2"/>
  <c r="J480" i="2"/>
  <c r="J479" i="2"/>
  <c r="J478" i="2"/>
  <c r="J462" i="2"/>
  <c r="J461" i="2"/>
  <c r="J460" i="2"/>
  <c r="J455" i="2"/>
  <c r="J454" i="2"/>
  <c r="J453" i="2"/>
  <c r="J448" i="2"/>
  <c r="J447" i="2"/>
  <c r="J446" i="2"/>
  <c r="J441" i="2"/>
  <c r="J440" i="2"/>
  <c r="J439" i="2"/>
  <c r="J434" i="2"/>
  <c r="J433" i="2"/>
  <c r="J432" i="2"/>
  <c r="J415" i="2"/>
  <c r="J414" i="2"/>
  <c r="J413" i="2"/>
  <c r="J408" i="2"/>
  <c r="J407" i="2"/>
  <c r="J406" i="2"/>
  <c r="J401" i="2"/>
  <c r="J400" i="2"/>
  <c r="J399" i="2"/>
  <c r="J394" i="2"/>
  <c r="J393" i="2"/>
  <c r="J392" i="2"/>
  <c r="J387" i="2"/>
  <c r="J386" i="2"/>
  <c r="J385" i="2"/>
  <c r="J369" i="2"/>
  <c r="J368" i="2"/>
  <c r="J367" i="2"/>
  <c r="J362" i="2"/>
  <c r="J361" i="2"/>
  <c r="J360" i="2"/>
  <c r="J355" i="2"/>
  <c r="J354" i="2"/>
  <c r="J353" i="2"/>
  <c r="J348" i="2"/>
  <c r="J347" i="2"/>
  <c r="J346" i="2"/>
  <c r="J341" i="2"/>
  <c r="J340" i="2"/>
  <c r="J339" i="2"/>
  <c r="J322" i="2"/>
  <c r="J321" i="2"/>
  <c r="J320" i="2"/>
  <c r="J315" i="2"/>
  <c r="J314" i="2"/>
  <c r="J313" i="2"/>
  <c r="J308" i="2"/>
  <c r="J307" i="2"/>
  <c r="J306" i="2"/>
  <c r="J301" i="2"/>
  <c r="J300" i="2"/>
  <c r="J299" i="2"/>
  <c r="J294" i="2"/>
  <c r="J293" i="2"/>
  <c r="J292" i="2"/>
  <c r="J276" i="2"/>
  <c r="J275" i="2"/>
  <c r="J274" i="2"/>
  <c r="J269" i="2"/>
  <c r="J268" i="2"/>
  <c r="J267" i="2"/>
  <c r="J262" i="2"/>
  <c r="J261" i="2"/>
  <c r="J260" i="2"/>
  <c r="J255" i="2"/>
  <c r="J254" i="2"/>
  <c r="J253" i="2"/>
  <c r="J248" i="2"/>
  <c r="J247" i="2"/>
  <c r="J246" i="2"/>
  <c r="J229" i="2"/>
  <c r="J228" i="2"/>
  <c r="J227" i="2"/>
  <c r="J222" i="2"/>
  <c r="J221" i="2"/>
  <c r="J220" i="2"/>
  <c r="J215" i="2"/>
  <c r="J214" i="2"/>
  <c r="J213" i="2"/>
  <c r="J208" i="2"/>
  <c r="J207" i="2"/>
  <c r="J206" i="2"/>
  <c r="J201" i="2"/>
  <c r="J200" i="2"/>
  <c r="J199" i="2"/>
  <c r="J182" i="2"/>
  <c r="J181" i="2"/>
  <c r="J180" i="2"/>
  <c r="J175" i="2"/>
  <c r="J174" i="2"/>
  <c r="J173" i="2"/>
  <c r="J168" i="2"/>
  <c r="J167" i="2"/>
  <c r="J166" i="2"/>
  <c r="J161" i="2"/>
  <c r="J160" i="2"/>
  <c r="J159" i="2"/>
  <c r="J154" i="2"/>
  <c r="J153" i="2"/>
  <c r="J152" i="2"/>
  <c r="J135" i="2"/>
  <c r="J134" i="2"/>
  <c r="J133" i="2"/>
  <c r="J128" i="2"/>
  <c r="J127" i="2"/>
  <c r="J126" i="2"/>
  <c r="J121" i="2"/>
  <c r="J120" i="2"/>
  <c r="J119" i="2"/>
  <c r="J114" i="2"/>
  <c r="J113" i="2"/>
  <c r="J112" i="2"/>
  <c r="J107" i="2"/>
  <c r="J106" i="2"/>
  <c r="J105" i="2"/>
  <c r="J88" i="2"/>
  <c r="J87" i="2"/>
  <c r="J86" i="2"/>
  <c r="J81" i="2"/>
  <c r="J80" i="2"/>
  <c r="J79" i="2"/>
  <c r="J74" i="2"/>
  <c r="J73" i="2"/>
  <c r="J72" i="2"/>
  <c r="J67" i="2"/>
  <c r="J66" i="2"/>
  <c r="J65" i="2"/>
  <c r="J60" i="2"/>
  <c r="J59" i="2"/>
  <c r="J58" i="2"/>
  <c r="J41" i="2"/>
  <c r="J40" i="2"/>
  <c r="J39" i="2"/>
  <c r="J34" i="2"/>
  <c r="J33" i="2"/>
  <c r="J32" i="2"/>
  <c r="J27" i="2"/>
  <c r="J26" i="2"/>
  <c r="J25" i="2"/>
  <c r="J20" i="2"/>
  <c r="J19" i="2"/>
  <c r="J18" i="2"/>
  <c r="L13" i="2"/>
  <c r="L12" i="2"/>
  <c r="L11" i="2"/>
  <c r="J13" i="2"/>
  <c r="J12" i="2"/>
  <c r="J11" i="2"/>
  <c r="G44" i="3"/>
  <c r="G43" i="3"/>
  <c r="G42" i="3"/>
  <c r="E41" i="3"/>
  <c r="I40" i="3"/>
  <c r="G40" i="3"/>
  <c r="K38" i="3"/>
  <c r="J38" i="3"/>
  <c r="I38" i="3"/>
  <c r="G38" i="3"/>
  <c r="E38" i="3"/>
  <c r="D38" i="3"/>
  <c r="B38" i="3"/>
  <c r="A38" i="3"/>
  <c r="G37" i="3"/>
  <c r="G36" i="3"/>
  <c r="G35" i="3"/>
  <c r="E34" i="3"/>
  <c r="I33" i="3"/>
  <c r="G33" i="3"/>
  <c r="K31" i="3"/>
  <c r="J31" i="3"/>
  <c r="I31" i="3"/>
  <c r="G31" i="3"/>
  <c r="E31" i="3"/>
  <c r="D31" i="3"/>
  <c r="B31" i="3"/>
  <c r="A31" i="3"/>
  <c r="G30" i="3"/>
  <c r="G29" i="3"/>
  <c r="G28" i="3"/>
  <c r="E27" i="3"/>
  <c r="I26" i="3"/>
  <c r="G26" i="3"/>
  <c r="K24" i="3"/>
  <c r="J24" i="3"/>
  <c r="I24" i="3"/>
  <c r="G24" i="3"/>
  <c r="E24" i="3"/>
  <c r="D24" i="3"/>
  <c r="B24" i="3"/>
  <c r="A24" i="3"/>
  <c r="G23" i="3"/>
  <c r="G22" i="3"/>
  <c r="G21" i="3"/>
  <c r="E20" i="3"/>
  <c r="I19" i="3"/>
  <c r="G19" i="3"/>
  <c r="K17" i="3"/>
  <c r="J17" i="3"/>
  <c r="I17" i="3"/>
  <c r="G17" i="3"/>
  <c r="E17" i="3"/>
  <c r="D17" i="3"/>
  <c r="B17" i="3"/>
  <c r="A17" i="3"/>
  <c r="G14" i="3"/>
  <c r="G16" i="3"/>
  <c r="G15" i="3"/>
  <c r="K10" i="3"/>
  <c r="J10" i="3"/>
  <c r="I12" i="3"/>
  <c r="I10" i="3"/>
  <c r="G12" i="3"/>
  <c r="G10" i="3"/>
  <c r="E13" i="3"/>
  <c r="E10" i="3"/>
  <c r="D10" i="3"/>
  <c r="B10" i="3"/>
  <c r="A10" i="3"/>
  <c r="E118" i="2"/>
  <c r="E78" i="2"/>
  <c r="D5" i="21"/>
  <c r="G26" i="2"/>
  <c r="R7" i="21"/>
  <c r="G558" i="2"/>
  <c r="G557" i="2"/>
  <c r="G556" i="2"/>
  <c r="E555" i="2"/>
  <c r="C555" i="2"/>
  <c r="K554" i="2"/>
  <c r="I554" i="2"/>
  <c r="G554" i="2"/>
  <c r="M552" i="2"/>
  <c r="K552" i="2"/>
  <c r="I552" i="2"/>
  <c r="G552" i="2"/>
  <c r="E552" i="2"/>
  <c r="D552" i="2"/>
  <c r="C552" i="2"/>
  <c r="B552" i="2"/>
  <c r="A552" i="2"/>
  <c r="G551" i="2"/>
  <c r="G550" i="2"/>
  <c r="G549" i="2"/>
  <c r="E548" i="2"/>
  <c r="C548" i="2"/>
  <c r="K547" i="2"/>
  <c r="I547" i="2"/>
  <c r="G547" i="2"/>
  <c r="M545" i="2"/>
  <c r="K545" i="2"/>
  <c r="I545" i="2"/>
  <c r="G545" i="2"/>
  <c r="E545" i="2"/>
  <c r="D545" i="2"/>
  <c r="C545" i="2"/>
  <c r="B545" i="2"/>
  <c r="A545" i="2"/>
  <c r="G544" i="2"/>
  <c r="G543" i="2"/>
  <c r="G542" i="2"/>
  <c r="E541" i="2"/>
  <c r="C541" i="2"/>
  <c r="K540" i="2"/>
  <c r="I540" i="2"/>
  <c r="M538" i="2"/>
  <c r="K538" i="2"/>
  <c r="I538" i="2"/>
  <c r="G538" i="2"/>
  <c r="E538" i="2"/>
  <c r="D538" i="2"/>
  <c r="C538" i="2"/>
  <c r="B538" i="2"/>
  <c r="A538" i="2"/>
  <c r="G537" i="2"/>
  <c r="G536" i="2"/>
  <c r="G535" i="2"/>
  <c r="E534" i="2"/>
  <c r="C534" i="2"/>
  <c r="K533" i="2"/>
  <c r="I533" i="2"/>
  <c r="G533" i="2"/>
  <c r="M531" i="2"/>
  <c r="K531" i="2"/>
  <c r="I531" i="2"/>
  <c r="G531" i="2"/>
  <c r="E531" i="2"/>
  <c r="D531" i="2"/>
  <c r="C531" i="2"/>
  <c r="B531" i="2"/>
  <c r="A531" i="2"/>
  <c r="G530" i="2"/>
  <c r="G529" i="2"/>
  <c r="G528" i="2"/>
  <c r="E527" i="2"/>
  <c r="C527" i="2"/>
  <c r="K526" i="2"/>
  <c r="I526" i="2"/>
  <c r="G526" i="2"/>
  <c r="M524" i="2"/>
  <c r="K524" i="2"/>
  <c r="I524" i="2"/>
  <c r="G524" i="2"/>
  <c r="E524" i="2"/>
  <c r="D524" i="2"/>
  <c r="C524" i="2"/>
  <c r="B524" i="2"/>
  <c r="A524" i="2"/>
  <c r="G511" i="2"/>
  <c r="G510" i="2"/>
  <c r="G509" i="2"/>
  <c r="E508" i="2"/>
  <c r="C508" i="2"/>
  <c r="K507" i="2"/>
  <c r="I507" i="2"/>
  <c r="G507" i="2"/>
  <c r="M505" i="2"/>
  <c r="K505" i="2"/>
  <c r="I505" i="2"/>
  <c r="G505" i="2"/>
  <c r="E505" i="2"/>
  <c r="D505" i="2"/>
  <c r="C505" i="2"/>
  <c r="O508" i="2" s="1"/>
  <c r="B505" i="2"/>
  <c r="G504" i="2"/>
  <c r="G503" i="2"/>
  <c r="G502" i="2"/>
  <c r="E501" i="2"/>
  <c r="C501" i="2"/>
  <c r="K500" i="2"/>
  <c r="I500" i="2"/>
  <c r="G500" i="2"/>
  <c r="M498" i="2"/>
  <c r="K498" i="2"/>
  <c r="I498" i="2"/>
  <c r="G498" i="2"/>
  <c r="E498" i="2"/>
  <c r="D498" i="2"/>
  <c r="C498" i="2"/>
  <c r="B498" i="2"/>
  <c r="A498" i="2"/>
  <c r="G497" i="2"/>
  <c r="G496" i="2"/>
  <c r="G495" i="2"/>
  <c r="E494" i="2"/>
  <c r="C494" i="2"/>
  <c r="K493" i="2"/>
  <c r="I493" i="2"/>
  <c r="G493" i="2"/>
  <c r="M491" i="2"/>
  <c r="K491" i="2"/>
  <c r="I491" i="2"/>
  <c r="G491" i="2"/>
  <c r="E491" i="2"/>
  <c r="D491" i="2"/>
  <c r="C491" i="2"/>
  <c r="B491" i="2"/>
  <c r="A491" i="2"/>
  <c r="AA76" i="2" s="1"/>
  <c r="G490" i="2"/>
  <c r="G489" i="2"/>
  <c r="G488" i="2"/>
  <c r="E487" i="2"/>
  <c r="C487" i="2"/>
  <c r="K486" i="2"/>
  <c r="I486" i="2"/>
  <c r="G486" i="2"/>
  <c r="M484" i="2"/>
  <c r="K484" i="2"/>
  <c r="I484" i="2"/>
  <c r="G484" i="2"/>
  <c r="E484" i="2"/>
  <c r="D484" i="2"/>
  <c r="C484" i="2"/>
  <c r="B484" i="2"/>
  <c r="A484" i="2"/>
  <c r="G483" i="2"/>
  <c r="G482" i="2"/>
  <c r="G481" i="2"/>
  <c r="E480" i="2"/>
  <c r="C480" i="2"/>
  <c r="K479" i="2"/>
  <c r="I479" i="2"/>
  <c r="G479" i="2"/>
  <c r="M477" i="2"/>
  <c r="K477" i="2"/>
  <c r="I477" i="2"/>
  <c r="G477" i="2"/>
  <c r="E477" i="2"/>
  <c r="D477" i="2"/>
  <c r="C477" i="2"/>
  <c r="B477" i="2"/>
  <c r="A477" i="2"/>
  <c r="G465" i="2"/>
  <c r="G464" i="2"/>
  <c r="G463" i="2"/>
  <c r="G461" i="2"/>
  <c r="G454" i="2"/>
  <c r="G447" i="2"/>
  <c r="O487" i="2"/>
  <c r="O480" i="2"/>
  <c r="G437" i="2"/>
  <c r="G436" i="2"/>
  <c r="G435" i="2"/>
  <c r="E434" i="2"/>
  <c r="C434" i="2"/>
  <c r="K433" i="2"/>
  <c r="I433" i="2"/>
  <c r="G433" i="2"/>
  <c r="M431" i="2"/>
  <c r="K431" i="2"/>
  <c r="I431" i="2"/>
  <c r="G431" i="2"/>
  <c r="E431" i="2"/>
  <c r="D431" i="2"/>
  <c r="C431" i="2"/>
  <c r="O434" i="2" s="1"/>
  <c r="B431" i="2"/>
  <c r="A431" i="2"/>
  <c r="G418" i="2"/>
  <c r="G417" i="2"/>
  <c r="G416" i="2"/>
  <c r="E415" i="2"/>
  <c r="C415" i="2"/>
  <c r="K414" i="2"/>
  <c r="I414" i="2"/>
  <c r="G414" i="2"/>
  <c r="M412" i="2"/>
  <c r="K412" i="2"/>
  <c r="I412" i="2"/>
  <c r="G412" i="2"/>
  <c r="E412" i="2"/>
  <c r="D412" i="2"/>
  <c r="C412" i="2"/>
  <c r="O415" i="2" s="1"/>
  <c r="B412" i="2"/>
  <c r="A412" i="2"/>
  <c r="G411" i="2"/>
  <c r="G410" i="2"/>
  <c r="G409" i="2"/>
  <c r="E408" i="2"/>
  <c r="C408" i="2"/>
  <c r="K407" i="2"/>
  <c r="I407" i="2"/>
  <c r="G407" i="2"/>
  <c r="M405" i="2"/>
  <c r="K405" i="2"/>
  <c r="I405" i="2"/>
  <c r="G405" i="2"/>
  <c r="E405" i="2"/>
  <c r="D405" i="2"/>
  <c r="C405" i="2"/>
  <c r="O408" i="2" s="1"/>
  <c r="B405" i="2"/>
  <c r="A405" i="2"/>
  <c r="G404" i="2"/>
  <c r="G403" i="2"/>
  <c r="G402" i="2"/>
  <c r="E401" i="2"/>
  <c r="C401" i="2"/>
  <c r="K400" i="2"/>
  <c r="I400" i="2"/>
  <c r="G400" i="2"/>
  <c r="M398" i="2"/>
  <c r="K398" i="2"/>
  <c r="I398" i="2"/>
  <c r="G398" i="2"/>
  <c r="E398" i="2"/>
  <c r="D398" i="2"/>
  <c r="C398" i="2"/>
  <c r="B398" i="2"/>
  <c r="A398" i="2"/>
  <c r="G397" i="2"/>
  <c r="G396" i="2"/>
  <c r="G395" i="2"/>
  <c r="E394" i="2"/>
  <c r="C394" i="2"/>
  <c r="K393" i="2"/>
  <c r="I393" i="2"/>
  <c r="G393" i="2"/>
  <c r="M391" i="2"/>
  <c r="K391" i="2"/>
  <c r="I391" i="2"/>
  <c r="G391" i="2"/>
  <c r="E391" i="2"/>
  <c r="D391" i="2"/>
  <c r="C391" i="2"/>
  <c r="B391" i="2"/>
  <c r="A391" i="2"/>
  <c r="G390" i="2"/>
  <c r="G389" i="2"/>
  <c r="G388" i="2"/>
  <c r="E387" i="2"/>
  <c r="C387" i="2"/>
  <c r="K386" i="2"/>
  <c r="I386" i="2"/>
  <c r="G386" i="2"/>
  <c r="M384" i="2"/>
  <c r="K384" i="2"/>
  <c r="I384" i="2"/>
  <c r="G384" i="2"/>
  <c r="E384" i="2"/>
  <c r="D384" i="2"/>
  <c r="C384" i="2"/>
  <c r="B384" i="2"/>
  <c r="A384" i="2"/>
  <c r="G372" i="2"/>
  <c r="G371" i="2"/>
  <c r="G370" i="2"/>
  <c r="E369" i="2"/>
  <c r="C369" i="2"/>
  <c r="K368" i="2"/>
  <c r="I368" i="2"/>
  <c r="G368" i="2"/>
  <c r="M366" i="2"/>
  <c r="K366" i="2"/>
  <c r="I366" i="2"/>
  <c r="G366" i="2"/>
  <c r="E366" i="2"/>
  <c r="D366" i="2"/>
  <c r="C366" i="2"/>
  <c r="B366" i="2"/>
  <c r="A366" i="2"/>
  <c r="G365" i="2"/>
  <c r="G364" i="2"/>
  <c r="G363" i="2"/>
  <c r="E362" i="2"/>
  <c r="C362" i="2"/>
  <c r="K361" i="2"/>
  <c r="I361" i="2"/>
  <c r="G361" i="2"/>
  <c r="M359" i="2"/>
  <c r="K359" i="2"/>
  <c r="I359" i="2"/>
  <c r="G359" i="2"/>
  <c r="E359" i="2"/>
  <c r="D359" i="2"/>
  <c r="C359" i="2"/>
  <c r="B359" i="2"/>
  <c r="A359" i="2"/>
  <c r="G358" i="2"/>
  <c r="G357" i="2"/>
  <c r="G356" i="2"/>
  <c r="E355" i="2"/>
  <c r="C355" i="2"/>
  <c r="K354" i="2"/>
  <c r="I354" i="2"/>
  <c r="G354" i="2"/>
  <c r="M352" i="2"/>
  <c r="K352" i="2"/>
  <c r="I352" i="2"/>
  <c r="G352" i="2"/>
  <c r="E352" i="2"/>
  <c r="D352" i="2"/>
  <c r="C352" i="2"/>
  <c r="B352" i="2"/>
  <c r="A352" i="2"/>
  <c r="G351" i="2"/>
  <c r="G350" i="2"/>
  <c r="G349" i="2"/>
  <c r="E348" i="2"/>
  <c r="C348" i="2"/>
  <c r="K347" i="2"/>
  <c r="I347" i="2"/>
  <c r="G347" i="2"/>
  <c r="M345" i="2"/>
  <c r="K345" i="2"/>
  <c r="I345" i="2"/>
  <c r="G345" i="2"/>
  <c r="E345" i="2"/>
  <c r="D345" i="2"/>
  <c r="C345" i="2"/>
  <c r="O348" i="2" s="1"/>
  <c r="B345" i="2"/>
  <c r="A345" i="2"/>
  <c r="G297" i="2"/>
  <c r="G296" i="2"/>
  <c r="G295" i="2"/>
  <c r="E294" i="2"/>
  <c r="C294" i="2"/>
  <c r="K293" i="2"/>
  <c r="I293" i="2"/>
  <c r="G293" i="2"/>
  <c r="M291" i="2"/>
  <c r="K291" i="2"/>
  <c r="I291" i="2"/>
  <c r="G291" i="2"/>
  <c r="E291" i="2"/>
  <c r="D291" i="2"/>
  <c r="C291" i="2"/>
  <c r="B291" i="2"/>
  <c r="A291" i="2"/>
  <c r="G204" i="2"/>
  <c r="G203" i="2"/>
  <c r="G202" i="2"/>
  <c r="E201" i="2"/>
  <c r="C201" i="2"/>
  <c r="K200" i="2"/>
  <c r="I200" i="2"/>
  <c r="G200" i="2"/>
  <c r="M198" i="2"/>
  <c r="K198" i="2"/>
  <c r="I198" i="2"/>
  <c r="G198" i="2"/>
  <c r="E198" i="2"/>
  <c r="D198" i="2"/>
  <c r="C198" i="2"/>
  <c r="B198" i="2"/>
  <c r="A198" i="2"/>
  <c r="G110" i="2"/>
  <c r="G109" i="2"/>
  <c r="G108" i="2"/>
  <c r="E107" i="2"/>
  <c r="C107" i="2"/>
  <c r="K106" i="2"/>
  <c r="I106" i="2"/>
  <c r="G106" i="2"/>
  <c r="M104" i="2"/>
  <c r="K104" i="2"/>
  <c r="I104" i="2"/>
  <c r="G104" i="2"/>
  <c r="E104" i="2"/>
  <c r="D104" i="2"/>
  <c r="C104" i="2"/>
  <c r="B104" i="2"/>
  <c r="A104" i="2"/>
  <c r="G16" i="2"/>
  <c r="G15" i="2"/>
  <c r="G14" i="2"/>
  <c r="E13" i="2"/>
  <c r="C13" i="2"/>
  <c r="K12" i="2"/>
  <c r="I12" i="2"/>
  <c r="G12" i="2"/>
  <c r="M10" i="2"/>
  <c r="K10" i="2"/>
  <c r="I10" i="2"/>
  <c r="G10" i="2"/>
  <c r="E10" i="2"/>
  <c r="D10" i="2"/>
  <c r="C10" i="2"/>
  <c r="O13" i="2" s="1"/>
  <c r="B10" i="2"/>
  <c r="A10" i="2"/>
  <c r="E462" i="2"/>
  <c r="C462" i="2"/>
  <c r="K461" i="2"/>
  <c r="I461" i="2"/>
  <c r="M459" i="2"/>
  <c r="K459" i="2"/>
  <c r="I459" i="2"/>
  <c r="G459" i="2"/>
  <c r="E459" i="2"/>
  <c r="D459" i="2"/>
  <c r="C459" i="2"/>
  <c r="B459" i="2"/>
  <c r="A459" i="2"/>
  <c r="G458" i="2"/>
  <c r="G457" i="2"/>
  <c r="G456" i="2"/>
  <c r="E455" i="2"/>
  <c r="C455" i="2"/>
  <c r="K454" i="2"/>
  <c r="I454" i="2"/>
  <c r="M452" i="2"/>
  <c r="K452" i="2"/>
  <c r="I452" i="2"/>
  <c r="G452" i="2"/>
  <c r="E452" i="2"/>
  <c r="D452" i="2"/>
  <c r="C452" i="2"/>
  <c r="B452" i="2"/>
  <c r="A452" i="2"/>
  <c r="G451" i="2"/>
  <c r="G450" i="2"/>
  <c r="G449" i="2"/>
  <c r="E448" i="2"/>
  <c r="C448" i="2"/>
  <c r="K447" i="2"/>
  <c r="I447" i="2"/>
  <c r="M445" i="2"/>
  <c r="K445" i="2"/>
  <c r="I445" i="2"/>
  <c r="G445" i="2"/>
  <c r="E445" i="2"/>
  <c r="D445" i="2"/>
  <c r="C445" i="2"/>
  <c r="B445" i="2"/>
  <c r="A445" i="2"/>
  <c r="G444" i="2"/>
  <c r="G443" i="2"/>
  <c r="G442" i="2"/>
  <c r="E441" i="2"/>
  <c r="C441" i="2"/>
  <c r="K440" i="2"/>
  <c r="I440" i="2"/>
  <c r="G440" i="2"/>
  <c r="M438" i="2"/>
  <c r="K438" i="2"/>
  <c r="I438" i="2"/>
  <c r="G438" i="2"/>
  <c r="E438" i="2"/>
  <c r="D438" i="2"/>
  <c r="C438" i="2"/>
  <c r="B438" i="2"/>
  <c r="A438" i="2"/>
  <c r="G344" i="2"/>
  <c r="G343" i="2"/>
  <c r="G342" i="2"/>
  <c r="E341" i="2"/>
  <c r="C341" i="2"/>
  <c r="K340" i="2"/>
  <c r="I340" i="2"/>
  <c r="G340" i="2"/>
  <c r="M338" i="2"/>
  <c r="K338" i="2"/>
  <c r="I338" i="2"/>
  <c r="G338" i="2"/>
  <c r="E338" i="2"/>
  <c r="D338" i="2"/>
  <c r="C338" i="2"/>
  <c r="B338" i="2"/>
  <c r="A338" i="2"/>
  <c r="G325" i="2"/>
  <c r="G324" i="2"/>
  <c r="G323" i="2"/>
  <c r="E322" i="2"/>
  <c r="C322" i="2"/>
  <c r="K321" i="2"/>
  <c r="I321" i="2"/>
  <c r="G321" i="2"/>
  <c r="M319" i="2"/>
  <c r="K319" i="2"/>
  <c r="I319" i="2"/>
  <c r="G319" i="2"/>
  <c r="E319" i="2"/>
  <c r="D319" i="2"/>
  <c r="C319" i="2"/>
  <c r="B319" i="2"/>
  <c r="A319" i="2"/>
  <c r="G318" i="2"/>
  <c r="G317" i="2"/>
  <c r="G316" i="2"/>
  <c r="E315" i="2"/>
  <c r="C315" i="2"/>
  <c r="K314" i="2"/>
  <c r="I314" i="2"/>
  <c r="G314" i="2"/>
  <c r="M312" i="2"/>
  <c r="K312" i="2"/>
  <c r="I312" i="2"/>
  <c r="G312" i="2"/>
  <c r="E312" i="2"/>
  <c r="D312" i="2"/>
  <c r="C312" i="2"/>
  <c r="B312" i="2"/>
  <c r="A312" i="2"/>
  <c r="G311" i="2"/>
  <c r="G310" i="2"/>
  <c r="G309" i="2"/>
  <c r="E308" i="2"/>
  <c r="C308" i="2"/>
  <c r="K307" i="2"/>
  <c r="I307" i="2"/>
  <c r="G307" i="2"/>
  <c r="M305" i="2"/>
  <c r="K305" i="2"/>
  <c r="I305" i="2"/>
  <c r="G305" i="2"/>
  <c r="E305" i="2"/>
  <c r="D305" i="2"/>
  <c r="C305" i="2"/>
  <c r="B305" i="2"/>
  <c r="A305" i="2"/>
  <c r="G304" i="2"/>
  <c r="G303" i="2"/>
  <c r="G302" i="2"/>
  <c r="E301" i="2"/>
  <c r="C301" i="2"/>
  <c r="K300" i="2"/>
  <c r="I300" i="2"/>
  <c r="G300" i="2"/>
  <c r="M298" i="2"/>
  <c r="K298" i="2"/>
  <c r="I298" i="2"/>
  <c r="G298" i="2"/>
  <c r="E298" i="2"/>
  <c r="D298" i="2"/>
  <c r="C298" i="2"/>
  <c r="B298" i="2"/>
  <c r="A298" i="2"/>
  <c r="G279" i="2"/>
  <c r="G278" i="2"/>
  <c r="G277" i="2"/>
  <c r="E276" i="2"/>
  <c r="C276" i="2"/>
  <c r="K275" i="2"/>
  <c r="I275" i="2"/>
  <c r="G275" i="2"/>
  <c r="M273" i="2"/>
  <c r="K273" i="2"/>
  <c r="I273" i="2"/>
  <c r="G273" i="2"/>
  <c r="E273" i="2"/>
  <c r="D273" i="2"/>
  <c r="C273" i="2"/>
  <c r="B273" i="2"/>
  <c r="A273" i="2"/>
  <c r="G272" i="2"/>
  <c r="G271" i="2"/>
  <c r="G270" i="2"/>
  <c r="E269" i="2"/>
  <c r="C269" i="2"/>
  <c r="K268" i="2"/>
  <c r="I268" i="2"/>
  <c r="G268" i="2"/>
  <c r="M266" i="2"/>
  <c r="K266" i="2"/>
  <c r="I266" i="2"/>
  <c r="G266" i="2"/>
  <c r="E266" i="2"/>
  <c r="D266" i="2"/>
  <c r="C266" i="2"/>
  <c r="B266" i="2"/>
  <c r="A266" i="2"/>
  <c r="G265" i="2"/>
  <c r="G264" i="2"/>
  <c r="G263" i="2"/>
  <c r="E262" i="2"/>
  <c r="C262" i="2"/>
  <c r="K261" i="2"/>
  <c r="I261" i="2"/>
  <c r="G261" i="2"/>
  <c r="M259" i="2"/>
  <c r="K259" i="2"/>
  <c r="I259" i="2"/>
  <c r="G259" i="2"/>
  <c r="E259" i="2"/>
  <c r="D259" i="2"/>
  <c r="C259" i="2"/>
  <c r="B259" i="2"/>
  <c r="A259" i="2"/>
  <c r="G258" i="2"/>
  <c r="G257" i="2"/>
  <c r="G256" i="2"/>
  <c r="E255" i="2"/>
  <c r="C255" i="2"/>
  <c r="K254" i="2"/>
  <c r="I254" i="2"/>
  <c r="G254" i="2"/>
  <c r="M252" i="2"/>
  <c r="K252" i="2"/>
  <c r="I252" i="2"/>
  <c r="G252" i="2"/>
  <c r="E252" i="2"/>
  <c r="D252" i="2"/>
  <c r="C252" i="2"/>
  <c r="B252" i="2"/>
  <c r="A252" i="2"/>
  <c r="G251" i="2"/>
  <c r="G250" i="2"/>
  <c r="G249" i="2"/>
  <c r="E248" i="2"/>
  <c r="C248" i="2"/>
  <c r="K247" i="2"/>
  <c r="I247" i="2"/>
  <c r="G247" i="2"/>
  <c r="M245" i="2"/>
  <c r="K245" i="2"/>
  <c r="G207" i="2"/>
  <c r="I245" i="2"/>
  <c r="G245" i="2"/>
  <c r="E245" i="2"/>
  <c r="D245" i="2"/>
  <c r="C245" i="2"/>
  <c r="B245" i="2"/>
  <c r="A245" i="2"/>
  <c r="G232" i="2"/>
  <c r="G231" i="2"/>
  <c r="G230" i="2"/>
  <c r="E229" i="2"/>
  <c r="C229" i="2"/>
  <c r="K228" i="2"/>
  <c r="I228" i="2"/>
  <c r="G228" i="2"/>
  <c r="M226" i="2"/>
  <c r="K226" i="2"/>
  <c r="I226" i="2"/>
  <c r="G226" i="2"/>
  <c r="E226" i="2"/>
  <c r="D226" i="2"/>
  <c r="C226" i="2"/>
  <c r="B226" i="2"/>
  <c r="A226" i="2"/>
  <c r="G225" i="2"/>
  <c r="G224" i="2"/>
  <c r="G223" i="2"/>
  <c r="E222" i="2"/>
  <c r="C222" i="2"/>
  <c r="K221" i="2"/>
  <c r="I221" i="2"/>
  <c r="G221" i="2"/>
  <c r="M219" i="2"/>
  <c r="K219" i="2"/>
  <c r="I219" i="2"/>
  <c r="G219" i="2"/>
  <c r="E219" i="2"/>
  <c r="D219" i="2"/>
  <c r="C219" i="2"/>
  <c r="B219" i="2"/>
  <c r="A219" i="2"/>
  <c r="G218" i="2"/>
  <c r="G217" i="2"/>
  <c r="G216" i="2"/>
  <c r="E215" i="2"/>
  <c r="C215" i="2"/>
  <c r="K214" i="2"/>
  <c r="I214" i="2"/>
  <c r="G214" i="2"/>
  <c r="M212" i="2"/>
  <c r="K212" i="2"/>
  <c r="I212" i="2"/>
  <c r="G212" i="2"/>
  <c r="E212" i="2"/>
  <c r="D212" i="2"/>
  <c r="C212" i="2"/>
  <c r="B212" i="2"/>
  <c r="A212" i="2"/>
  <c r="G211" i="2"/>
  <c r="G210" i="2"/>
  <c r="G209" i="2"/>
  <c r="E208" i="2"/>
  <c r="C208" i="2"/>
  <c r="K207" i="2"/>
  <c r="I207" i="2"/>
  <c r="M205" i="2"/>
  <c r="K205" i="2"/>
  <c r="I205" i="2"/>
  <c r="G205" i="2"/>
  <c r="E205" i="2"/>
  <c r="D205" i="2"/>
  <c r="C205" i="2"/>
  <c r="B205" i="2"/>
  <c r="A205" i="2"/>
  <c r="G185" i="2"/>
  <c r="G184" i="2"/>
  <c r="G183" i="2"/>
  <c r="E182" i="2"/>
  <c r="C182" i="2"/>
  <c r="K181" i="2"/>
  <c r="I181" i="2"/>
  <c r="G181" i="2"/>
  <c r="M179" i="2"/>
  <c r="K179" i="2"/>
  <c r="I179" i="2"/>
  <c r="G179" i="2"/>
  <c r="E179" i="2"/>
  <c r="D179" i="2"/>
  <c r="C179" i="2"/>
  <c r="B179" i="2"/>
  <c r="A179" i="2"/>
  <c r="G178" i="2"/>
  <c r="G177" i="2"/>
  <c r="G176" i="2"/>
  <c r="E175" i="2"/>
  <c r="C175" i="2"/>
  <c r="K174" i="2"/>
  <c r="I174" i="2"/>
  <c r="G174" i="2"/>
  <c r="M172" i="2"/>
  <c r="K172" i="2"/>
  <c r="I172" i="2"/>
  <c r="G172" i="2"/>
  <c r="E172" i="2"/>
  <c r="D172" i="2"/>
  <c r="C172" i="2"/>
  <c r="B172" i="2"/>
  <c r="A172" i="2"/>
  <c r="G171" i="2"/>
  <c r="G170" i="2"/>
  <c r="G169" i="2"/>
  <c r="E168" i="2"/>
  <c r="C168" i="2"/>
  <c r="K167" i="2"/>
  <c r="I167" i="2"/>
  <c r="G167" i="2"/>
  <c r="M165" i="2"/>
  <c r="K165" i="2"/>
  <c r="A111" i="2"/>
  <c r="I165" i="2"/>
  <c r="G165" i="2"/>
  <c r="E165" i="2"/>
  <c r="D165" i="2"/>
  <c r="C165" i="2"/>
  <c r="B165" i="2"/>
  <c r="A165" i="2"/>
  <c r="G164" i="2"/>
  <c r="G163" i="2"/>
  <c r="G162" i="2"/>
  <c r="E161" i="2"/>
  <c r="C161" i="2"/>
  <c r="K160" i="2"/>
  <c r="I160" i="2"/>
  <c r="G160" i="2"/>
  <c r="M158" i="2"/>
  <c r="K158" i="2"/>
  <c r="I158" i="2"/>
  <c r="G158" i="2"/>
  <c r="E158" i="2"/>
  <c r="D158" i="2"/>
  <c r="C158" i="2"/>
  <c r="B158" i="2"/>
  <c r="A158" i="2"/>
  <c r="G157" i="2"/>
  <c r="G156" i="2"/>
  <c r="G155" i="2"/>
  <c r="E154" i="2"/>
  <c r="C154" i="2"/>
  <c r="K153" i="2"/>
  <c r="I153" i="2"/>
  <c r="G153" i="2"/>
  <c r="M151" i="2"/>
  <c r="K151" i="2"/>
  <c r="I151" i="2"/>
  <c r="G151" i="2"/>
  <c r="E151" i="2"/>
  <c r="D151" i="2"/>
  <c r="C151" i="2"/>
  <c r="B151" i="2"/>
  <c r="A151" i="2"/>
  <c r="G138" i="2"/>
  <c r="G137" i="2"/>
  <c r="G136" i="2"/>
  <c r="E135" i="2"/>
  <c r="C135" i="2"/>
  <c r="K134" i="2"/>
  <c r="I134" i="2"/>
  <c r="G134" i="2"/>
  <c r="M132" i="2"/>
  <c r="K132" i="2"/>
  <c r="I132" i="2"/>
  <c r="G132" i="2"/>
  <c r="E132" i="2"/>
  <c r="D132" i="2"/>
  <c r="C132" i="2"/>
  <c r="B132" i="2"/>
  <c r="A132" i="2"/>
  <c r="G131" i="2"/>
  <c r="G130" i="2"/>
  <c r="G129" i="2"/>
  <c r="E128" i="2"/>
  <c r="C128" i="2"/>
  <c r="K127" i="2"/>
  <c r="I127" i="2"/>
  <c r="G127" i="2"/>
  <c r="M125" i="2"/>
  <c r="K125" i="2"/>
  <c r="I125" i="2"/>
  <c r="G125" i="2"/>
  <c r="E125" i="2"/>
  <c r="D125" i="2"/>
  <c r="C125" i="2"/>
  <c r="B125" i="2"/>
  <c r="A125" i="2"/>
  <c r="G124" i="2"/>
  <c r="G123" i="2"/>
  <c r="G122" i="2"/>
  <c r="E121" i="2"/>
  <c r="C121" i="2"/>
  <c r="K120" i="2"/>
  <c r="I120" i="2"/>
  <c r="G120" i="2"/>
  <c r="M118" i="2"/>
  <c r="K118" i="2"/>
  <c r="I118" i="2"/>
  <c r="G118" i="2"/>
  <c r="D118" i="2"/>
  <c r="C118" i="2"/>
  <c r="B118" i="2"/>
  <c r="A118" i="2"/>
  <c r="G117" i="2"/>
  <c r="G116" i="2"/>
  <c r="G115" i="2"/>
  <c r="E114" i="2"/>
  <c r="C114" i="2"/>
  <c r="K113" i="2"/>
  <c r="I113" i="2"/>
  <c r="G113" i="2"/>
  <c r="M111" i="2"/>
  <c r="K111" i="2"/>
  <c r="I111" i="2"/>
  <c r="G111" i="2"/>
  <c r="E111" i="2"/>
  <c r="D111" i="2"/>
  <c r="C111" i="2"/>
  <c r="B111" i="2"/>
  <c r="G91" i="2"/>
  <c r="G90" i="2"/>
  <c r="G89" i="2"/>
  <c r="E88" i="2"/>
  <c r="C88" i="2"/>
  <c r="K87" i="2"/>
  <c r="I87" i="2"/>
  <c r="G87" i="2"/>
  <c r="M85" i="2"/>
  <c r="K85" i="2"/>
  <c r="I85" i="2"/>
  <c r="G85" i="2"/>
  <c r="E85" i="2"/>
  <c r="D85" i="2"/>
  <c r="C85" i="2"/>
  <c r="B85" i="2"/>
  <c r="A85" i="2"/>
  <c r="G84" i="2"/>
  <c r="G83" i="2"/>
  <c r="E81" i="2"/>
  <c r="C81" i="2"/>
  <c r="K80" i="2"/>
  <c r="I80" i="2"/>
  <c r="G80" i="2"/>
  <c r="M78" i="2"/>
  <c r="K78" i="2"/>
  <c r="I78" i="2"/>
  <c r="G78" i="2"/>
  <c r="D78" i="2"/>
  <c r="C78" i="2"/>
  <c r="B78" i="2"/>
  <c r="A78" i="2"/>
  <c r="G77" i="2"/>
  <c r="G76" i="2"/>
  <c r="G75" i="2"/>
  <c r="E74" i="2"/>
  <c r="C74" i="2"/>
  <c r="K73" i="2"/>
  <c r="I73" i="2"/>
  <c r="G73" i="2"/>
  <c r="M71" i="2"/>
  <c r="K71" i="2"/>
  <c r="I71" i="2"/>
  <c r="G71" i="2"/>
  <c r="E71" i="2"/>
  <c r="D71" i="2"/>
  <c r="C71" i="2"/>
  <c r="A71" i="2"/>
  <c r="B71" i="2"/>
  <c r="G70" i="2"/>
  <c r="G69" i="2"/>
  <c r="G68" i="2"/>
  <c r="E67" i="2"/>
  <c r="A57" i="2"/>
  <c r="C67" i="2"/>
  <c r="K66" i="2"/>
  <c r="I66" i="2"/>
  <c r="G66" i="2"/>
  <c r="M64" i="2"/>
  <c r="K64" i="2"/>
  <c r="I64" i="2"/>
  <c r="G64" i="2"/>
  <c r="E64" i="2"/>
  <c r="D64" i="2"/>
  <c r="C64" i="2"/>
  <c r="B64" i="2"/>
  <c r="A64" i="2"/>
  <c r="G63" i="2"/>
  <c r="G62" i="2"/>
  <c r="G61" i="2"/>
  <c r="E60" i="2"/>
  <c r="C60" i="2"/>
  <c r="K59" i="2"/>
  <c r="I59" i="2"/>
  <c r="G59" i="2"/>
  <c r="M57" i="2"/>
  <c r="K57" i="2"/>
  <c r="I57" i="2"/>
  <c r="G57" i="2"/>
  <c r="E57" i="2"/>
  <c r="D57" i="2"/>
  <c r="C57" i="2"/>
  <c r="B57" i="2"/>
  <c r="B558" i="2"/>
  <c r="B557" i="2"/>
  <c r="B556" i="2"/>
  <c r="M555" i="2"/>
  <c r="K555" i="2"/>
  <c r="I555" i="2"/>
  <c r="G555" i="2"/>
  <c r="D555" i="2"/>
  <c r="B555" i="2"/>
  <c r="M554" i="2"/>
  <c r="D554" i="2"/>
  <c r="C554" i="2"/>
  <c r="B554" i="2"/>
  <c r="M553" i="2"/>
  <c r="K553" i="2"/>
  <c r="I553" i="2"/>
  <c r="G553" i="2"/>
  <c r="D553" i="2"/>
  <c r="C553" i="2"/>
  <c r="B553" i="2"/>
  <c r="B551" i="2"/>
  <c r="B550" i="2"/>
  <c r="B549" i="2"/>
  <c r="M548" i="2"/>
  <c r="K548" i="2"/>
  <c r="I548" i="2"/>
  <c r="G548" i="2"/>
  <c r="D548" i="2"/>
  <c r="B548" i="2"/>
  <c r="M547" i="2"/>
  <c r="D547" i="2"/>
  <c r="C547" i="2"/>
  <c r="B547" i="2"/>
  <c r="M546" i="2"/>
  <c r="K546" i="2"/>
  <c r="I546" i="2"/>
  <c r="G546" i="2"/>
  <c r="D546" i="2"/>
  <c r="C546" i="2"/>
  <c r="B546" i="2"/>
  <c r="B544" i="2"/>
  <c r="B543" i="2"/>
  <c r="B542" i="2"/>
  <c r="M541" i="2"/>
  <c r="K541" i="2"/>
  <c r="I541" i="2"/>
  <c r="G541" i="2"/>
  <c r="D541" i="2"/>
  <c r="B541" i="2"/>
  <c r="M540" i="2"/>
  <c r="D540" i="2"/>
  <c r="C540" i="2"/>
  <c r="B540" i="2"/>
  <c r="M539" i="2"/>
  <c r="K539" i="2"/>
  <c r="I539" i="2"/>
  <c r="G539" i="2"/>
  <c r="D539" i="2"/>
  <c r="C539" i="2"/>
  <c r="B539" i="2"/>
  <c r="B537" i="2"/>
  <c r="B536" i="2"/>
  <c r="B535" i="2"/>
  <c r="M534" i="2"/>
  <c r="K534" i="2"/>
  <c r="I534" i="2"/>
  <c r="G534" i="2"/>
  <c r="D534" i="2"/>
  <c r="B534" i="2"/>
  <c r="M533" i="2"/>
  <c r="D533" i="2"/>
  <c r="C533" i="2"/>
  <c r="B533" i="2"/>
  <c r="M532" i="2"/>
  <c r="K532" i="2"/>
  <c r="I532" i="2"/>
  <c r="G532" i="2"/>
  <c r="D532" i="2"/>
  <c r="C532" i="2"/>
  <c r="B532" i="2"/>
  <c r="B530" i="2"/>
  <c r="B529" i="2"/>
  <c r="B528" i="2"/>
  <c r="M527" i="2"/>
  <c r="K527" i="2"/>
  <c r="I527" i="2"/>
  <c r="G527" i="2"/>
  <c r="D527" i="2"/>
  <c r="B527" i="2"/>
  <c r="M526" i="2"/>
  <c r="D526" i="2"/>
  <c r="C526" i="2"/>
  <c r="B526" i="2"/>
  <c r="M525" i="2"/>
  <c r="K525" i="2"/>
  <c r="I525" i="2"/>
  <c r="G525" i="2"/>
  <c r="D525" i="2"/>
  <c r="C525" i="2"/>
  <c r="B525" i="2"/>
  <c r="B511" i="2"/>
  <c r="B510" i="2"/>
  <c r="B509" i="2"/>
  <c r="M508" i="2"/>
  <c r="K508" i="2"/>
  <c r="I508" i="2"/>
  <c r="G508" i="2"/>
  <c r="D508" i="2"/>
  <c r="B508" i="2"/>
  <c r="M507" i="2"/>
  <c r="D507" i="2"/>
  <c r="C507" i="2"/>
  <c r="B507" i="2"/>
  <c r="M506" i="2"/>
  <c r="K506" i="2"/>
  <c r="I506" i="2"/>
  <c r="G506" i="2"/>
  <c r="D506" i="2"/>
  <c r="C506" i="2"/>
  <c r="B506" i="2"/>
  <c r="B504" i="2"/>
  <c r="B503" i="2"/>
  <c r="B502" i="2"/>
  <c r="M501" i="2"/>
  <c r="K501" i="2"/>
  <c r="I501" i="2"/>
  <c r="G501" i="2"/>
  <c r="D501" i="2"/>
  <c r="B501" i="2"/>
  <c r="M500" i="2"/>
  <c r="D500" i="2"/>
  <c r="C500" i="2"/>
  <c r="B500" i="2"/>
  <c r="M499" i="2"/>
  <c r="K499" i="2"/>
  <c r="I499" i="2"/>
  <c r="G499" i="2"/>
  <c r="D499" i="2"/>
  <c r="C499" i="2"/>
  <c r="B499" i="2"/>
  <c r="B497" i="2"/>
  <c r="B496" i="2"/>
  <c r="B495" i="2"/>
  <c r="M494" i="2"/>
  <c r="K494" i="2"/>
  <c r="I494" i="2"/>
  <c r="G494" i="2"/>
  <c r="D494" i="2"/>
  <c r="B494" i="2"/>
  <c r="M493" i="2"/>
  <c r="D493" i="2"/>
  <c r="C493" i="2"/>
  <c r="B493" i="2"/>
  <c r="M492" i="2"/>
  <c r="K492" i="2"/>
  <c r="I492" i="2"/>
  <c r="G492" i="2"/>
  <c r="D492" i="2"/>
  <c r="C492" i="2"/>
  <c r="B492" i="2"/>
  <c r="B490" i="2"/>
  <c r="B489" i="2"/>
  <c r="B488" i="2"/>
  <c r="M487" i="2"/>
  <c r="K487" i="2"/>
  <c r="I487" i="2"/>
  <c r="G487" i="2"/>
  <c r="D487" i="2"/>
  <c r="B487" i="2"/>
  <c r="M486" i="2"/>
  <c r="D486" i="2"/>
  <c r="C486" i="2"/>
  <c r="B486" i="2"/>
  <c r="M485" i="2"/>
  <c r="K485" i="2"/>
  <c r="I485" i="2"/>
  <c r="G485" i="2"/>
  <c r="D485" i="2"/>
  <c r="C485" i="2"/>
  <c r="B485" i="2"/>
  <c r="B483" i="2"/>
  <c r="B482" i="2"/>
  <c r="B481" i="2"/>
  <c r="M480" i="2"/>
  <c r="K480" i="2"/>
  <c r="I480" i="2"/>
  <c r="G480" i="2"/>
  <c r="D480" i="2"/>
  <c r="B480" i="2"/>
  <c r="M479" i="2"/>
  <c r="D479" i="2"/>
  <c r="C479" i="2"/>
  <c r="B479" i="2"/>
  <c r="M478" i="2"/>
  <c r="K478" i="2"/>
  <c r="I478" i="2"/>
  <c r="G478" i="2"/>
  <c r="D478" i="2"/>
  <c r="C478" i="2"/>
  <c r="B478" i="2"/>
  <c r="B465" i="2"/>
  <c r="B464" i="2"/>
  <c r="B463" i="2"/>
  <c r="M462" i="2"/>
  <c r="K462" i="2"/>
  <c r="I462" i="2"/>
  <c r="G462" i="2"/>
  <c r="D462" i="2"/>
  <c r="B462" i="2"/>
  <c r="M461" i="2"/>
  <c r="D461" i="2"/>
  <c r="C461" i="2"/>
  <c r="B461" i="2"/>
  <c r="M460" i="2"/>
  <c r="K460" i="2"/>
  <c r="I460" i="2"/>
  <c r="G460" i="2"/>
  <c r="D460" i="2"/>
  <c r="C460" i="2"/>
  <c r="B460" i="2"/>
  <c r="B458" i="2"/>
  <c r="B457" i="2"/>
  <c r="B456" i="2"/>
  <c r="M455" i="2"/>
  <c r="K455" i="2"/>
  <c r="I455" i="2"/>
  <c r="G455" i="2"/>
  <c r="D455" i="2"/>
  <c r="B455" i="2"/>
  <c r="M454" i="2"/>
  <c r="D454" i="2"/>
  <c r="C454" i="2"/>
  <c r="B454" i="2"/>
  <c r="M453" i="2"/>
  <c r="K453" i="2"/>
  <c r="I453" i="2"/>
  <c r="G453" i="2"/>
  <c r="D453" i="2"/>
  <c r="C453" i="2"/>
  <c r="B453" i="2"/>
  <c r="B451" i="2"/>
  <c r="B450" i="2"/>
  <c r="B449" i="2"/>
  <c r="M448" i="2"/>
  <c r="K448" i="2"/>
  <c r="I448" i="2"/>
  <c r="G448" i="2"/>
  <c r="D448" i="2"/>
  <c r="B448" i="2"/>
  <c r="M447" i="2"/>
  <c r="D447" i="2"/>
  <c r="C447" i="2"/>
  <c r="B447" i="2"/>
  <c r="M446" i="2"/>
  <c r="K446" i="2"/>
  <c r="I446" i="2"/>
  <c r="G446" i="2"/>
  <c r="D446" i="2"/>
  <c r="C446" i="2"/>
  <c r="B446" i="2"/>
  <c r="B444" i="2"/>
  <c r="B443" i="2"/>
  <c r="B442" i="2"/>
  <c r="M441" i="2"/>
  <c r="K441" i="2"/>
  <c r="I441" i="2"/>
  <c r="G441" i="2"/>
  <c r="D441" i="2"/>
  <c r="B441" i="2"/>
  <c r="M440" i="2"/>
  <c r="D440" i="2"/>
  <c r="C440" i="2"/>
  <c r="B440" i="2"/>
  <c r="M439" i="2"/>
  <c r="K439" i="2"/>
  <c r="I439" i="2"/>
  <c r="G439" i="2"/>
  <c r="D439" i="2"/>
  <c r="C439" i="2"/>
  <c r="B439" i="2"/>
  <c r="B437" i="2"/>
  <c r="B436" i="2"/>
  <c r="B435" i="2"/>
  <c r="M434" i="2"/>
  <c r="K434" i="2"/>
  <c r="I434" i="2"/>
  <c r="G434" i="2"/>
  <c r="D434" i="2"/>
  <c r="B434" i="2"/>
  <c r="M433" i="2"/>
  <c r="D433" i="2"/>
  <c r="C433" i="2"/>
  <c r="B433" i="2"/>
  <c r="M432" i="2"/>
  <c r="K432" i="2"/>
  <c r="I432" i="2"/>
  <c r="G432" i="2"/>
  <c r="D432" i="2"/>
  <c r="C432" i="2"/>
  <c r="B432" i="2"/>
  <c r="B418" i="2"/>
  <c r="B417" i="2"/>
  <c r="B416" i="2"/>
  <c r="M415" i="2"/>
  <c r="K415" i="2"/>
  <c r="I415" i="2"/>
  <c r="G415" i="2"/>
  <c r="D415" i="2"/>
  <c r="B415" i="2"/>
  <c r="M414" i="2"/>
  <c r="D414" i="2"/>
  <c r="C414" i="2"/>
  <c r="B414" i="2"/>
  <c r="M413" i="2"/>
  <c r="K413" i="2"/>
  <c r="I413" i="2"/>
  <c r="G413" i="2"/>
  <c r="D413" i="2"/>
  <c r="C413" i="2"/>
  <c r="B413" i="2"/>
  <c r="B411" i="2"/>
  <c r="B410" i="2"/>
  <c r="B409" i="2"/>
  <c r="M408" i="2"/>
  <c r="K408" i="2"/>
  <c r="I408" i="2"/>
  <c r="G408" i="2"/>
  <c r="D408" i="2"/>
  <c r="B408" i="2"/>
  <c r="M407" i="2"/>
  <c r="D407" i="2"/>
  <c r="C407" i="2"/>
  <c r="B407" i="2"/>
  <c r="M406" i="2"/>
  <c r="K406" i="2"/>
  <c r="I406" i="2"/>
  <c r="G406" i="2"/>
  <c r="D406" i="2"/>
  <c r="C406" i="2"/>
  <c r="B406" i="2"/>
  <c r="B404" i="2"/>
  <c r="B403" i="2"/>
  <c r="B402" i="2"/>
  <c r="M401" i="2"/>
  <c r="K401" i="2"/>
  <c r="I401" i="2"/>
  <c r="G401" i="2"/>
  <c r="D401" i="2"/>
  <c r="B401" i="2"/>
  <c r="M400" i="2"/>
  <c r="D400" i="2"/>
  <c r="C400" i="2"/>
  <c r="B400" i="2"/>
  <c r="M399" i="2"/>
  <c r="K399" i="2"/>
  <c r="I399" i="2"/>
  <c r="G399" i="2"/>
  <c r="D399" i="2"/>
  <c r="C399" i="2"/>
  <c r="B399" i="2"/>
  <c r="B397" i="2"/>
  <c r="B396" i="2"/>
  <c r="B395" i="2"/>
  <c r="M394" i="2"/>
  <c r="K394" i="2"/>
  <c r="I394" i="2"/>
  <c r="G394" i="2"/>
  <c r="D394" i="2"/>
  <c r="B394" i="2"/>
  <c r="M393" i="2"/>
  <c r="D393" i="2"/>
  <c r="C393" i="2"/>
  <c r="B393" i="2"/>
  <c r="M392" i="2"/>
  <c r="K392" i="2"/>
  <c r="I392" i="2"/>
  <c r="G392" i="2"/>
  <c r="D392" i="2"/>
  <c r="C392" i="2"/>
  <c r="B392" i="2"/>
  <c r="B390" i="2"/>
  <c r="B389" i="2"/>
  <c r="B388" i="2"/>
  <c r="M387" i="2"/>
  <c r="K387" i="2"/>
  <c r="I387" i="2"/>
  <c r="G387" i="2"/>
  <c r="D387" i="2"/>
  <c r="B387" i="2"/>
  <c r="M386" i="2"/>
  <c r="D386" i="2"/>
  <c r="C386" i="2"/>
  <c r="B386" i="2"/>
  <c r="M385" i="2"/>
  <c r="K385" i="2"/>
  <c r="I385" i="2"/>
  <c r="G385" i="2"/>
  <c r="D385" i="2"/>
  <c r="C385" i="2"/>
  <c r="B385" i="2"/>
  <c r="B372" i="2"/>
  <c r="B371" i="2"/>
  <c r="B370" i="2"/>
  <c r="M369" i="2"/>
  <c r="K369" i="2"/>
  <c r="I369" i="2"/>
  <c r="G369" i="2"/>
  <c r="D369" i="2"/>
  <c r="B369" i="2"/>
  <c r="M368" i="2"/>
  <c r="D368" i="2"/>
  <c r="C368" i="2"/>
  <c r="B368" i="2"/>
  <c r="M367" i="2"/>
  <c r="K367" i="2"/>
  <c r="I367" i="2"/>
  <c r="G367" i="2"/>
  <c r="D367" i="2"/>
  <c r="C367" i="2"/>
  <c r="B367" i="2"/>
  <c r="B365" i="2"/>
  <c r="B364" i="2"/>
  <c r="B363" i="2"/>
  <c r="M362" i="2"/>
  <c r="K362" i="2"/>
  <c r="I362" i="2"/>
  <c r="G362" i="2"/>
  <c r="D362" i="2"/>
  <c r="B362" i="2"/>
  <c r="M361" i="2"/>
  <c r="D361" i="2"/>
  <c r="C361" i="2"/>
  <c r="B361" i="2"/>
  <c r="M360" i="2"/>
  <c r="K360" i="2"/>
  <c r="I360" i="2"/>
  <c r="G360" i="2"/>
  <c r="D360" i="2"/>
  <c r="C360" i="2"/>
  <c r="B360" i="2"/>
  <c r="B358" i="2"/>
  <c r="B357" i="2"/>
  <c r="B356" i="2"/>
  <c r="M355" i="2"/>
  <c r="K355" i="2"/>
  <c r="I355" i="2"/>
  <c r="G355" i="2"/>
  <c r="D355" i="2"/>
  <c r="B355" i="2"/>
  <c r="M354" i="2"/>
  <c r="D354" i="2"/>
  <c r="C354" i="2"/>
  <c r="B354" i="2"/>
  <c r="M353" i="2"/>
  <c r="K353" i="2"/>
  <c r="I353" i="2"/>
  <c r="G353" i="2"/>
  <c r="D353" i="2"/>
  <c r="C353" i="2"/>
  <c r="B353" i="2"/>
  <c r="B351" i="2"/>
  <c r="B350" i="2"/>
  <c r="B349" i="2"/>
  <c r="M348" i="2"/>
  <c r="K348" i="2"/>
  <c r="I348" i="2"/>
  <c r="G348" i="2"/>
  <c r="D348" i="2"/>
  <c r="B348" i="2"/>
  <c r="M347" i="2"/>
  <c r="D347" i="2"/>
  <c r="C347" i="2"/>
  <c r="B347" i="2"/>
  <c r="M346" i="2"/>
  <c r="K346" i="2"/>
  <c r="I346" i="2"/>
  <c r="G346" i="2"/>
  <c r="D346" i="2"/>
  <c r="C346" i="2"/>
  <c r="B346" i="2"/>
  <c r="B344" i="2"/>
  <c r="B343" i="2"/>
  <c r="B342" i="2"/>
  <c r="M341" i="2"/>
  <c r="K341" i="2"/>
  <c r="I341" i="2"/>
  <c r="G341" i="2"/>
  <c r="D341" i="2"/>
  <c r="B341" i="2"/>
  <c r="M340" i="2"/>
  <c r="D340" i="2"/>
  <c r="C340" i="2"/>
  <c r="B340" i="2"/>
  <c r="M339" i="2"/>
  <c r="K339" i="2"/>
  <c r="I339" i="2"/>
  <c r="G339" i="2"/>
  <c r="D339" i="2"/>
  <c r="C339" i="2"/>
  <c r="B339" i="2"/>
  <c r="B325" i="2"/>
  <c r="B324" i="2"/>
  <c r="B323" i="2"/>
  <c r="M322" i="2"/>
  <c r="K322" i="2"/>
  <c r="I322" i="2"/>
  <c r="G322" i="2"/>
  <c r="D322" i="2"/>
  <c r="B322" i="2"/>
  <c r="M321" i="2"/>
  <c r="D321" i="2"/>
  <c r="C321" i="2"/>
  <c r="B321" i="2"/>
  <c r="M320" i="2"/>
  <c r="K320" i="2"/>
  <c r="I320" i="2"/>
  <c r="G320" i="2"/>
  <c r="D320" i="2"/>
  <c r="C320" i="2"/>
  <c r="B320" i="2"/>
  <c r="B318" i="2"/>
  <c r="B317" i="2"/>
  <c r="B316" i="2"/>
  <c r="M315" i="2"/>
  <c r="K315" i="2"/>
  <c r="I315" i="2"/>
  <c r="G315" i="2"/>
  <c r="D315" i="2"/>
  <c r="B315" i="2"/>
  <c r="M314" i="2"/>
  <c r="D314" i="2"/>
  <c r="C314" i="2"/>
  <c r="B314" i="2"/>
  <c r="M313" i="2"/>
  <c r="K313" i="2"/>
  <c r="I313" i="2"/>
  <c r="G313" i="2"/>
  <c r="D313" i="2"/>
  <c r="C313" i="2"/>
  <c r="B313" i="2"/>
  <c r="B311" i="2"/>
  <c r="B310" i="2"/>
  <c r="B309" i="2"/>
  <c r="M308" i="2"/>
  <c r="K308" i="2"/>
  <c r="I308" i="2"/>
  <c r="G308" i="2"/>
  <c r="D308" i="2"/>
  <c r="B308" i="2"/>
  <c r="M307" i="2"/>
  <c r="D307" i="2"/>
  <c r="C307" i="2"/>
  <c r="B307" i="2"/>
  <c r="M306" i="2"/>
  <c r="K306" i="2"/>
  <c r="I306" i="2"/>
  <c r="G306" i="2"/>
  <c r="D306" i="2"/>
  <c r="C306" i="2"/>
  <c r="B306" i="2"/>
  <c r="B304" i="2"/>
  <c r="B303" i="2"/>
  <c r="B302" i="2"/>
  <c r="M301" i="2"/>
  <c r="K301" i="2"/>
  <c r="I301" i="2"/>
  <c r="G301" i="2"/>
  <c r="D301" i="2"/>
  <c r="B301" i="2"/>
  <c r="M300" i="2"/>
  <c r="D300" i="2"/>
  <c r="C300" i="2"/>
  <c r="B300" i="2"/>
  <c r="M299" i="2"/>
  <c r="K299" i="2"/>
  <c r="I299" i="2"/>
  <c r="G299" i="2"/>
  <c r="D299" i="2"/>
  <c r="C299" i="2"/>
  <c r="B299" i="2"/>
  <c r="B297" i="2"/>
  <c r="B296" i="2"/>
  <c r="B295" i="2"/>
  <c r="M294" i="2"/>
  <c r="K294" i="2"/>
  <c r="I294" i="2"/>
  <c r="G294" i="2"/>
  <c r="D294" i="2"/>
  <c r="B294" i="2"/>
  <c r="M293" i="2"/>
  <c r="D293" i="2"/>
  <c r="C293" i="2"/>
  <c r="B293" i="2"/>
  <c r="M292" i="2"/>
  <c r="K292" i="2"/>
  <c r="I292" i="2"/>
  <c r="G292" i="2"/>
  <c r="D292" i="2"/>
  <c r="C292" i="2"/>
  <c r="B292" i="2"/>
  <c r="B279" i="2"/>
  <c r="B278" i="2"/>
  <c r="B277" i="2"/>
  <c r="M276" i="2"/>
  <c r="K276" i="2"/>
  <c r="I276" i="2"/>
  <c r="G276" i="2"/>
  <c r="D276" i="2"/>
  <c r="B276" i="2"/>
  <c r="M275" i="2"/>
  <c r="D275" i="2"/>
  <c r="C275" i="2"/>
  <c r="B275" i="2"/>
  <c r="M274" i="2"/>
  <c r="K274" i="2"/>
  <c r="I274" i="2"/>
  <c r="G274" i="2"/>
  <c r="D274" i="2"/>
  <c r="C274" i="2"/>
  <c r="B274" i="2"/>
  <c r="B272" i="2"/>
  <c r="B271" i="2"/>
  <c r="B270" i="2"/>
  <c r="M269" i="2"/>
  <c r="K269" i="2"/>
  <c r="I269" i="2"/>
  <c r="G269" i="2"/>
  <c r="D269" i="2"/>
  <c r="B269" i="2"/>
  <c r="M268" i="2"/>
  <c r="D268" i="2"/>
  <c r="C268" i="2"/>
  <c r="B268" i="2"/>
  <c r="M267" i="2"/>
  <c r="K267" i="2"/>
  <c r="I267" i="2"/>
  <c r="G267" i="2"/>
  <c r="D267" i="2"/>
  <c r="C267" i="2"/>
  <c r="B267" i="2"/>
  <c r="B265" i="2"/>
  <c r="B264" i="2"/>
  <c r="B263" i="2"/>
  <c r="M262" i="2"/>
  <c r="K262" i="2"/>
  <c r="I262" i="2"/>
  <c r="G262" i="2"/>
  <c r="D262" i="2"/>
  <c r="B262" i="2"/>
  <c r="M261" i="2"/>
  <c r="D261" i="2"/>
  <c r="C261" i="2"/>
  <c r="B261" i="2"/>
  <c r="M260" i="2"/>
  <c r="K260" i="2"/>
  <c r="I260" i="2"/>
  <c r="G260" i="2"/>
  <c r="D260" i="2"/>
  <c r="C260" i="2"/>
  <c r="B260" i="2"/>
  <c r="B258" i="2"/>
  <c r="B257" i="2"/>
  <c r="B256" i="2"/>
  <c r="M255" i="2"/>
  <c r="K255" i="2"/>
  <c r="I255" i="2"/>
  <c r="G255" i="2"/>
  <c r="D255" i="2"/>
  <c r="B255" i="2"/>
  <c r="M254" i="2"/>
  <c r="D254" i="2"/>
  <c r="C254" i="2"/>
  <c r="B254" i="2"/>
  <c r="M253" i="2"/>
  <c r="K253" i="2"/>
  <c r="I253" i="2"/>
  <c r="G253" i="2"/>
  <c r="D253" i="2"/>
  <c r="C253" i="2"/>
  <c r="B253" i="2"/>
  <c r="B251" i="2"/>
  <c r="B250" i="2"/>
  <c r="B249" i="2"/>
  <c r="M248" i="2"/>
  <c r="K248" i="2"/>
  <c r="I248" i="2"/>
  <c r="G248" i="2"/>
  <c r="D248" i="2"/>
  <c r="B248" i="2"/>
  <c r="M247" i="2"/>
  <c r="D247" i="2"/>
  <c r="C247" i="2"/>
  <c r="B247" i="2"/>
  <c r="M246" i="2"/>
  <c r="K246" i="2"/>
  <c r="I246" i="2"/>
  <c r="G246" i="2"/>
  <c r="D246" i="2"/>
  <c r="C246" i="2"/>
  <c r="B246" i="2"/>
  <c r="B232" i="2"/>
  <c r="B231" i="2"/>
  <c r="B230" i="2"/>
  <c r="M229" i="2"/>
  <c r="K229" i="2"/>
  <c r="I229" i="2"/>
  <c r="G229" i="2"/>
  <c r="D229" i="2"/>
  <c r="B229" i="2"/>
  <c r="M228" i="2"/>
  <c r="D228" i="2"/>
  <c r="C228" i="2"/>
  <c r="B228" i="2"/>
  <c r="M227" i="2"/>
  <c r="K227" i="2"/>
  <c r="I227" i="2"/>
  <c r="G227" i="2"/>
  <c r="D227" i="2"/>
  <c r="C227" i="2"/>
  <c r="B227" i="2"/>
  <c r="B225" i="2"/>
  <c r="B224" i="2"/>
  <c r="B223" i="2"/>
  <c r="M222" i="2"/>
  <c r="K222" i="2"/>
  <c r="I222" i="2"/>
  <c r="G222" i="2"/>
  <c r="D222" i="2"/>
  <c r="B222" i="2"/>
  <c r="M221" i="2"/>
  <c r="D221" i="2"/>
  <c r="C221" i="2"/>
  <c r="B221" i="2"/>
  <c r="M220" i="2"/>
  <c r="K220" i="2"/>
  <c r="I220" i="2"/>
  <c r="G220" i="2"/>
  <c r="D220" i="2"/>
  <c r="C220" i="2"/>
  <c r="B220" i="2"/>
  <c r="B218" i="2"/>
  <c r="B217" i="2"/>
  <c r="B216" i="2"/>
  <c r="M215" i="2"/>
  <c r="K215" i="2"/>
  <c r="I215" i="2"/>
  <c r="G215" i="2"/>
  <c r="D215" i="2"/>
  <c r="B215" i="2"/>
  <c r="M214" i="2"/>
  <c r="D214" i="2"/>
  <c r="C214" i="2"/>
  <c r="B214" i="2"/>
  <c r="M213" i="2"/>
  <c r="K213" i="2"/>
  <c r="I213" i="2"/>
  <c r="G213" i="2"/>
  <c r="D213" i="2"/>
  <c r="C213" i="2"/>
  <c r="B213" i="2"/>
  <c r="B211" i="2"/>
  <c r="B210" i="2"/>
  <c r="B209" i="2"/>
  <c r="M208" i="2"/>
  <c r="K208" i="2"/>
  <c r="I208" i="2"/>
  <c r="G208" i="2"/>
  <c r="D208" i="2"/>
  <c r="B208" i="2"/>
  <c r="M207" i="2"/>
  <c r="D207" i="2"/>
  <c r="C207" i="2"/>
  <c r="B207" i="2"/>
  <c r="M206" i="2"/>
  <c r="K206" i="2"/>
  <c r="I206" i="2"/>
  <c r="G206" i="2"/>
  <c r="D206" i="2"/>
  <c r="C206" i="2"/>
  <c r="B206" i="2"/>
  <c r="B204" i="2"/>
  <c r="B203" i="2"/>
  <c r="B202" i="2"/>
  <c r="M201" i="2"/>
  <c r="K201" i="2"/>
  <c r="I201" i="2"/>
  <c r="G201" i="2"/>
  <c r="D201" i="2"/>
  <c r="B201" i="2"/>
  <c r="M200" i="2"/>
  <c r="D200" i="2"/>
  <c r="C200" i="2"/>
  <c r="B200" i="2"/>
  <c r="M199" i="2"/>
  <c r="K199" i="2"/>
  <c r="I199" i="2"/>
  <c r="G199" i="2"/>
  <c r="D199" i="2"/>
  <c r="C199" i="2"/>
  <c r="B199" i="2"/>
  <c r="B185" i="2"/>
  <c r="B184" i="2"/>
  <c r="B183" i="2"/>
  <c r="M182" i="2"/>
  <c r="K182" i="2"/>
  <c r="I182" i="2"/>
  <c r="G182" i="2"/>
  <c r="D182" i="2"/>
  <c r="B182" i="2"/>
  <c r="M181" i="2"/>
  <c r="D181" i="2"/>
  <c r="C181" i="2"/>
  <c r="B181" i="2"/>
  <c r="M180" i="2"/>
  <c r="K180" i="2"/>
  <c r="I180" i="2"/>
  <c r="G180" i="2"/>
  <c r="D180" i="2"/>
  <c r="C180" i="2"/>
  <c r="B180" i="2"/>
  <c r="B178" i="2"/>
  <c r="B177" i="2"/>
  <c r="B176" i="2"/>
  <c r="M175" i="2"/>
  <c r="K175" i="2"/>
  <c r="I175" i="2"/>
  <c r="G175" i="2"/>
  <c r="D175" i="2"/>
  <c r="B175" i="2"/>
  <c r="M174" i="2"/>
  <c r="D174" i="2"/>
  <c r="C174" i="2"/>
  <c r="B174" i="2"/>
  <c r="M173" i="2"/>
  <c r="K173" i="2"/>
  <c r="I173" i="2"/>
  <c r="G173" i="2"/>
  <c r="D173" i="2"/>
  <c r="C173" i="2"/>
  <c r="B173" i="2"/>
  <c r="B171" i="2"/>
  <c r="B170" i="2"/>
  <c r="B169" i="2"/>
  <c r="M168" i="2"/>
  <c r="K168" i="2"/>
  <c r="I168" i="2"/>
  <c r="G168" i="2"/>
  <c r="D168" i="2"/>
  <c r="B168" i="2"/>
  <c r="M167" i="2"/>
  <c r="D167" i="2"/>
  <c r="C167" i="2"/>
  <c r="B167" i="2"/>
  <c r="M166" i="2"/>
  <c r="K166" i="2"/>
  <c r="I166" i="2"/>
  <c r="G166" i="2"/>
  <c r="D166" i="2"/>
  <c r="C166" i="2"/>
  <c r="B166" i="2"/>
  <c r="B164" i="2"/>
  <c r="B163" i="2"/>
  <c r="B162" i="2"/>
  <c r="M161" i="2"/>
  <c r="K161" i="2"/>
  <c r="I161" i="2"/>
  <c r="G161" i="2"/>
  <c r="D161" i="2"/>
  <c r="B161" i="2"/>
  <c r="M160" i="2"/>
  <c r="D160" i="2"/>
  <c r="C160" i="2"/>
  <c r="B160" i="2"/>
  <c r="M159" i="2"/>
  <c r="K159" i="2"/>
  <c r="I159" i="2"/>
  <c r="G159" i="2"/>
  <c r="D159" i="2"/>
  <c r="C159" i="2"/>
  <c r="B159" i="2"/>
  <c r="B157" i="2"/>
  <c r="B156" i="2"/>
  <c r="B155" i="2"/>
  <c r="M154" i="2"/>
  <c r="K154" i="2"/>
  <c r="I154" i="2"/>
  <c r="G154" i="2"/>
  <c r="D154" i="2"/>
  <c r="B154" i="2"/>
  <c r="M153" i="2"/>
  <c r="D153" i="2"/>
  <c r="C153" i="2"/>
  <c r="B153" i="2"/>
  <c r="M152" i="2"/>
  <c r="K152" i="2"/>
  <c r="I152" i="2"/>
  <c r="G152" i="2"/>
  <c r="D152" i="2"/>
  <c r="C152" i="2"/>
  <c r="B152" i="2"/>
  <c r="B138" i="2"/>
  <c r="B137" i="2"/>
  <c r="B136" i="2"/>
  <c r="M135" i="2"/>
  <c r="K135" i="2"/>
  <c r="I135" i="2"/>
  <c r="G135" i="2"/>
  <c r="D135" i="2"/>
  <c r="B135" i="2"/>
  <c r="M134" i="2"/>
  <c r="D134" i="2"/>
  <c r="C134" i="2"/>
  <c r="B134" i="2"/>
  <c r="M133" i="2"/>
  <c r="K133" i="2"/>
  <c r="I133" i="2"/>
  <c r="G133" i="2"/>
  <c r="D133" i="2"/>
  <c r="C133" i="2"/>
  <c r="B133" i="2"/>
  <c r="B131" i="2"/>
  <c r="B130" i="2"/>
  <c r="B129" i="2"/>
  <c r="M128" i="2"/>
  <c r="K128" i="2"/>
  <c r="I128" i="2"/>
  <c r="G128" i="2"/>
  <c r="D128" i="2"/>
  <c r="B128" i="2"/>
  <c r="M127" i="2"/>
  <c r="D127" i="2"/>
  <c r="C127" i="2"/>
  <c r="B127" i="2"/>
  <c r="M126" i="2"/>
  <c r="K126" i="2"/>
  <c r="I126" i="2"/>
  <c r="G126" i="2"/>
  <c r="D126" i="2"/>
  <c r="C126" i="2"/>
  <c r="B126" i="2"/>
  <c r="B124" i="2"/>
  <c r="B123" i="2"/>
  <c r="B122" i="2"/>
  <c r="M121" i="2"/>
  <c r="K121" i="2"/>
  <c r="I121" i="2"/>
  <c r="G121" i="2"/>
  <c r="D121" i="2"/>
  <c r="B121" i="2"/>
  <c r="M120" i="2"/>
  <c r="D120" i="2"/>
  <c r="C120" i="2"/>
  <c r="B120" i="2"/>
  <c r="M119" i="2"/>
  <c r="K119" i="2"/>
  <c r="I119" i="2"/>
  <c r="G119" i="2"/>
  <c r="D119" i="2"/>
  <c r="C119" i="2"/>
  <c r="B119" i="2"/>
  <c r="B117" i="2"/>
  <c r="B116" i="2"/>
  <c r="B115" i="2"/>
  <c r="M114" i="2"/>
  <c r="K114" i="2"/>
  <c r="I114" i="2"/>
  <c r="G114" i="2"/>
  <c r="D114" i="2"/>
  <c r="B114" i="2"/>
  <c r="M113" i="2"/>
  <c r="D113" i="2"/>
  <c r="C113" i="2"/>
  <c r="B113" i="2"/>
  <c r="M112" i="2"/>
  <c r="K112" i="2"/>
  <c r="I112" i="2"/>
  <c r="G112" i="2"/>
  <c r="D112" i="2"/>
  <c r="C112" i="2"/>
  <c r="B112" i="2"/>
  <c r="B110" i="2"/>
  <c r="B109" i="2"/>
  <c r="B108" i="2"/>
  <c r="M107" i="2"/>
  <c r="K107" i="2"/>
  <c r="I107" i="2"/>
  <c r="G107" i="2"/>
  <c r="D107" i="2"/>
  <c r="B107" i="2"/>
  <c r="M106" i="2"/>
  <c r="D106" i="2"/>
  <c r="C106" i="2"/>
  <c r="B106" i="2"/>
  <c r="M105" i="2"/>
  <c r="K105" i="2"/>
  <c r="I105" i="2"/>
  <c r="G105" i="2"/>
  <c r="D105" i="2"/>
  <c r="C105" i="2"/>
  <c r="B105" i="2"/>
  <c r="B91" i="2"/>
  <c r="B90" i="2"/>
  <c r="B89" i="2"/>
  <c r="M88" i="2"/>
  <c r="K88" i="2"/>
  <c r="I88" i="2"/>
  <c r="G88" i="2"/>
  <c r="D88" i="2"/>
  <c r="B88" i="2"/>
  <c r="M87" i="2"/>
  <c r="D87" i="2"/>
  <c r="C87" i="2"/>
  <c r="B87" i="2"/>
  <c r="M86" i="2"/>
  <c r="K86" i="2"/>
  <c r="I86" i="2"/>
  <c r="G86" i="2"/>
  <c r="D86" i="2"/>
  <c r="C86" i="2"/>
  <c r="B86" i="2"/>
  <c r="B84" i="2"/>
  <c r="B83" i="2"/>
  <c r="B82" i="2"/>
  <c r="M81" i="2"/>
  <c r="K81" i="2"/>
  <c r="I81" i="2"/>
  <c r="G81" i="2"/>
  <c r="D81" i="2"/>
  <c r="B81" i="2"/>
  <c r="M80" i="2"/>
  <c r="D80" i="2"/>
  <c r="C80" i="2"/>
  <c r="B80" i="2"/>
  <c r="M79" i="2"/>
  <c r="K79" i="2"/>
  <c r="I79" i="2"/>
  <c r="G79" i="2"/>
  <c r="D79" i="2"/>
  <c r="C79" i="2"/>
  <c r="B79" i="2"/>
  <c r="B77" i="2"/>
  <c r="B76" i="2"/>
  <c r="B75" i="2"/>
  <c r="M74" i="2"/>
  <c r="K74" i="2"/>
  <c r="I74" i="2"/>
  <c r="G74" i="2"/>
  <c r="D74" i="2"/>
  <c r="B74" i="2"/>
  <c r="M73" i="2"/>
  <c r="D73" i="2"/>
  <c r="C73" i="2"/>
  <c r="B73" i="2"/>
  <c r="M72" i="2"/>
  <c r="K72" i="2"/>
  <c r="I72" i="2"/>
  <c r="G72" i="2"/>
  <c r="D72" i="2"/>
  <c r="C72" i="2"/>
  <c r="B72" i="2"/>
  <c r="B70" i="2"/>
  <c r="B69" i="2"/>
  <c r="B68" i="2"/>
  <c r="M67" i="2"/>
  <c r="K67" i="2"/>
  <c r="I67" i="2"/>
  <c r="G67" i="2"/>
  <c r="D67" i="2"/>
  <c r="B67" i="2"/>
  <c r="M66" i="2"/>
  <c r="D66" i="2"/>
  <c r="C66" i="2"/>
  <c r="B66" i="2"/>
  <c r="M65" i="2"/>
  <c r="K65" i="2"/>
  <c r="I65" i="2"/>
  <c r="G65" i="2"/>
  <c r="D65" i="2"/>
  <c r="C65" i="2"/>
  <c r="B65" i="2"/>
  <c r="B63" i="2"/>
  <c r="B62" i="2"/>
  <c r="B61" i="2"/>
  <c r="M60" i="2"/>
  <c r="K60" i="2"/>
  <c r="I60" i="2"/>
  <c r="G60" i="2"/>
  <c r="D60" i="2"/>
  <c r="B60" i="2"/>
  <c r="M59" i="2"/>
  <c r="D59" i="2"/>
  <c r="C59" i="2"/>
  <c r="B59" i="2"/>
  <c r="M58" i="2"/>
  <c r="K58" i="2"/>
  <c r="I58" i="2"/>
  <c r="G58" i="2"/>
  <c r="D58" i="2"/>
  <c r="C58" i="2"/>
  <c r="B58" i="2"/>
  <c r="M38" i="2"/>
  <c r="K40" i="2"/>
  <c r="K38" i="2"/>
  <c r="I38" i="2"/>
  <c r="I40" i="2"/>
  <c r="G44" i="2"/>
  <c r="G43" i="2"/>
  <c r="G42" i="2"/>
  <c r="G40" i="2"/>
  <c r="G38" i="2"/>
  <c r="M31" i="2"/>
  <c r="K33" i="2"/>
  <c r="K31" i="2"/>
  <c r="I33" i="2"/>
  <c r="I31" i="2"/>
  <c r="G37" i="2"/>
  <c r="G36" i="2"/>
  <c r="G35" i="2"/>
  <c r="G33" i="2"/>
  <c r="G31" i="2"/>
  <c r="G30" i="2"/>
  <c r="G29" i="2"/>
  <c r="G24" i="2"/>
  <c r="I26" i="2"/>
  <c r="I24" i="2"/>
  <c r="K26" i="2"/>
  <c r="K24" i="2"/>
  <c r="M24" i="2"/>
  <c r="G28" i="2"/>
  <c r="G22" i="2"/>
  <c r="G21" i="2"/>
  <c r="M17" i="2"/>
  <c r="K19" i="2"/>
  <c r="K17" i="2"/>
  <c r="I19" i="2"/>
  <c r="I17" i="2"/>
  <c r="G23" i="2"/>
  <c r="G19" i="2"/>
  <c r="G17" i="2"/>
  <c r="E41" i="2"/>
  <c r="E38" i="2"/>
  <c r="E34" i="2"/>
  <c r="E31" i="2"/>
  <c r="E27" i="2"/>
  <c r="E24" i="2"/>
  <c r="E20" i="2"/>
  <c r="E17" i="2"/>
  <c r="D38" i="2"/>
  <c r="D31" i="2"/>
  <c r="D24" i="2"/>
  <c r="C41" i="2"/>
  <c r="C38" i="2"/>
  <c r="C34" i="2"/>
  <c r="C31" i="2"/>
  <c r="C27" i="2"/>
  <c r="C24" i="2"/>
  <c r="C20" i="2"/>
  <c r="C17" i="2"/>
  <c r="B38" i="2"/>
  <c r="B31" i="2"/>
  <c r="B24" i="2"/>
  <c r="B17" i="2"/>
  <c r="M41" i="2"/>
  <c r="K41" i="2"/>
  <c r="I41" i="2"/>
  <c r="G41" i="2"/>
  <c r="D41" i="2"/>
  <c r="M40" i="2"/>
  <c r="D40" i="2"/>
  <c r="C40" i="2"/>
  <c r="M39" i="2"/>
  <c r="K39" i="2"/>
  <c r="I39" i="2"/>
  <c r="G39" i="2"/>
  <c r="D39" i="2"/>
  <c r="C39" i="2"/>
  <c r="M34" i="2"/>
  <c r="K34" i="2"/>
  <c r="I34" i="2"/>
  <c r="G34" i="2"/>
  <c r="D34" i="2"/>
  <c r="M33" i="2"/>
  <c r="D33" i="2"/>
  <c r="C33" i="2"/>
  <c r="M32" i="2"/>
  <c r="K32" i="2"/>
  <c r="I32" i="2"/>
  <c r="G32" i="2"/>
  <c r="D32" i="2"/>
  <c r="C32" i="2"/>
  <c r="M27" i="2"/>
  <c r="K27" i="2"/>
  <c r="I27" i="2"/>
  <c r="G27" i="2"/>
  <c r="D27" i="2"/>
  <c r="M26" i="2"/>
  <c r="D26" i="2"/>
  <c r="C26" i="2"/>
  <c r="M25" i="2"/>
  <c r="K25" i="2"/>
  <c r="I25" i="2"/>
  <c r="G25" i="2"/>
  <c r="D25" i="2"/>
  <c r="C25" i="2"/>
  <c r="M20" i="2"/>
  <c r="K20" i="2"/>
  <c r="I20" i="2"/>
  <c r="G20" i="2"/>
  <c r="D20" i="2"/>
  <c r="M19" i="2"/>
  <c r="D19" i="2"/>
  <c r="C19" i="2"/>
  <c r="M18" i="2"/>
  <c r="K18" i="2"/>
  <c r="I18" i="2"/>
  <c r="G18" i="2"/>
  <c r="D18" i="2"/>
  <c r="C18" i="2"/>
  <c r="A38" i="2"/>
  <c r="A31" i="2"/>
  <c r="A24" i="2"/>
  <c r="A17" i="2"/>
  <c r="B44" i="2"/>
  <c r="B43" i="2"/>
  <c r="B42" i="2"/>
  <c r="B41" i="2"/>
  <c r="B40" i="2"/>
  <c r="B39" i="2"/>
  <c r="B37" i="2"/>
  <c r="B36" i="2"/>
  <c r="B35" i="2"/>
  <c r="B34" i="2"/>
  <c r="B33" i="2"/>
  <c r="B32" i="2"/>
  <c r="B30" i="2"/>
  <c r="B29" i="2"/>
  <c r="B28" i="2"/>
  <c r="B27" i="2"/>
  <c r="B26" i="2"/>
  <c r="B25" i="2"/>
  <c r="B23" i="2"/>
  <c r="B22" i="2"/>
  <c r="B21" i="2"/>
  <c r="B20" i="2"/>
  <c r="B19" i="2"/>
  <c r="B18" i="2"/>
  <c r="D13" i="2"/>
  <c r="D12" i="2"/>
  <c r="D11" i="2"/>
  <c r="M13" i="2"/>
  <c r="M12" i="2"/>
  <c r="M11" i="2"/>
  <c r="K13" i="2"/>
  <c r="K11" i="2"/>
  <c r="H11" i="2"/>
  <c r="I13" i="2"/>
  <c r="I11" i="2"/>
  <c r="G13" i="2"/>
  <c r="G11" i="2"/>
  <c r="C12" i="2"/>
  <c r="C11" i="2"/>
  <c r="B16" i="2"/>
  <c r="B15" i="2"/>
  <c r="B14" i="2"/>
  <c r="B13" i="2"/>
  <c r="B12" i="2"/>
  <c r="B11" i="2"/>
  <c r="T8" i="20" a="1"/>
  <c r="P8" i="20" a="1"/>
  <c r="T7" i="20" a="1"/>
  <c r="T9" i="20" a="1"/>
  <c r="T10" i="20" a="1"/>
  <c r="T11" i="20" a="1"/>
  <c r="T12" i="20" a="1"/>
  <c r="T13" i="20" a="1"/>
  <c r="T14" i="20" a="1"/>
  <c r="T15" i="20" a="1"/>
  <c r="T16" i="20" a="1"/>
  <c r="T17" i="20" a="1"/>
  <c r="T18" i="20" a="1"/>
  <c r="T19" i="20" a="1"/>
  <c r="T20" i="20" a="1"/>
  <c r="T21" i="20" a="1"/>
  <c r="T22" i="20" a="1"/>
  <c r="T23" i="20" a="1"/>
  <c r="T24" i="20" a="1"/>
  <c r="T25" i="20" a="1"/>
  <c r="T26" i="20" a="1"/>
  <c r="T27" i="20" a="1"/>
  <c r="T28" i="20" a="1"/>
  <c r="T29" i="20" a="1"/>
  <c r="T30" i="20" a="1"/>
  <c r="T31" i="20" a="1"/>
  <c r="T32" i="20" a="1"/>
  <c r="T33" i="20" a="1"/>
  <c r="T34" i="20" a="1"/>
  <c r="T35" i="20" a="1"/>
  <c r="T36" i="20" a="1"/>
  <c r="T37" i="20" a="1"/>
  <c r="T38" i="20" a="1"/>
  <c r="T39" i="20" a="1"/>
  <c r="T40" i="20" a="1"/>
  <c r="T41" i="20" a="1"/>
  <c r="T42" i="20" a="1"/>
  <c r="T43" i="20" a="1"/>
  <c r="T44" i="20" a="1"/>
  <c r="T45" i="20" a="1"/>
  <c r="T46" i="20" a="1"/>
  <c r="T47" i="20" a="1"/>
  <c r="T48" i="20" a="1"/>
  <c r="T49" i="20" a="1"/>
  <c r="T50" i="20" a="1"/>
  <c r="T51" i="20" a="1"/>
  <c r="T52" i="20" a="1"/>
  <c r="T53" i="20" a="1"/>
  <c r="T54" i="20" a="1"/>
  <c r="T55" i="20" a="1"/>
  <c r="T56" i="20" a="1"/>
  <c r="T57" i="20" a="1"/>
  <c r="T58" i="20" a="1"/>
  <c r="T59" i="20" a="1"/>
  <c r="T60" i="20" a="1"/>
  <c r="T61" i="20" a="1"/>
  <c r="T62" i="20" a="1"/>
  <c r="T63" i="20" a="1"/>
  <c r="T64" i="20" a="1"/>
  <c r="T65" i="20" a="1"/>
  <c r="P65" i="20" a="1"/>
  <c r="P9" i="20" a="1"/>
  <c r="P10" i="20" a="1"/>
  <c r="P11" i="20" a="1"/>
  <c r="P12" i="20" a="1"/>
  <c r="P13" i="20" a="1"/>
  <c r="P14" i="20" a="1"/>
  <c r="P15" i="20" a="1"/>
  <c r="P16" i="20" a="1"/>
  <c r="P17" i="20" a="1"/>
  <c r="P18" i="20" a="1"/>
  <c r="P19" i="20" a="1"/>
  <c r="P20" i="20" a="1"/>
  <c r="P21" i="20" a="1"/>
  <c r="P22" i="20" a="1"/>
  <c r="P23" i="20" a="1"/>
  <c r="P24" i="20" a="1"/>
  <c r="P25" i="20" a="1"/>
  <c r="P26" i="20" a="1"/>
  <c r="P27" i="20" a="1"/>
  <c r="P28" i="20" a="1"/>
  <c r="P29" i="20" a="1"/>
  <c r="P30" i="20" a="1"/>
  <c r="P31" i="20" a="1"/>
  <c r="P32" i="20" a="1"/>
  <c r="P33" i="20" a="1"/>
  <c r="P34" i="20" a="1"/>
  <c r="P35" i="20" a="1"/>
  <c r="P36" i="20" a="1"/>
  <c r="P37" i="20" a="1"/>
  <c r="P38" i="20" a="1"/>
  <c r="P39" i="20" a="1"/>
  <c r="P40" i="20" a="1"/>
  <c r="P41" i="20" a="1"/>
  <c r="P42" i="20" a="1"/>
  <c r="P43" i="20" a="1"/>
  <c r="P44" i="20" a="1"/>
  <c r="P45" i="20" a="1"/>
  <c r="P46" i="20" a="1"/>
  <c r="P47" i="20" a="1"/>
  <c r="P48" i="20" a="1"/>
  <c r="P49" i="20" a="1"/>
  <c r="P50" i="20" a="1"/>
  <c r="P51" i="20" a="1"/>
  <c r="P52" i="20" a="1"/>
  <c r="P53" i="20" a="1"/>
  <c r="P54" i="20" a="1"/>
  <c r="P55" i="20" a="1"/>
  <c r="P56" i="20" a="1"/>
  <c r="P57" i="20" a="1"/>
  <c r="P58" i="20" a="1"/>
  <c r="P59" i="20" a="1"/>
  <c r="P60" i="20" a="1"/>
  <c r="P61" i="20" a="1"/>
  <c r="P62" i="20" a="1"/>
  <c r="P63" i="20" a="1"/>
  <c r="P64" i="20" a="1"/>
  <c r="P7" i="20" a="1"/>
  <c r="W8" i="20"/>
  <c r="W9" i="20"/>
  <c r="W10" i="20"/>
  <c r="W11" i="20"/>
  <c r="W12" i="20"/>
  <c r="W13" i="20"/>
  <c r="W14" i="20"/>
  <c r="W15" i="20"/>
  <c r="W16" i="20"/>
  <c r="W17" i="20"/>
  <c r="W18" i="20"/>
  <c r="W19" i="20"/>
  <c r="W20" i="20"/>
  <c r="W21" i="20"/>
  <c r="W22" i="20"/>
  <c r="W23" i="20"/>
  <c r="W24" i="20"/>
  <c r="W25" i="20"/>
  <c r="W26" i="20"/>
  <c r="W27" i="20"/>
  <c r="W28" i="20"/>
  <c r="W29" i="20"/>
  <c r="W30" i="20"/>
  <c r="W31" i="20"/>
  <c r="W32" i="20"/>
  <c r="W33" i="20"/>
  <c r="W34" i="20"/>
  <c r="W35" i="20"/>
  <c r="W36" i="20"/>
  <c r="W37" i="20"/>
  <c r="W38" i="20"/>
  <c r="W39" i="20"/>
  <c r="W40" i="20"/>
  <c r="W41" i="20"/>
  <c r="W42" i="20"/>
  <c r="W43" i="20"/>
  <c r="W44" i="20"/>
  <c r="W45" i="20"/>
  <c r="W46" i="20"/>
  <c r="W47" i="20"/>
  <c r="W48" i="20"/>
  <c r="W49" i="20"/>
  <c r="W50" i="20"/>
  <c r="W51" i="20"/>
  <c r="W52" i="20"/>
  <c r="W53" i="20"/>
  <c r="W54" i="20"/>
  <c r="W55" i="20"/>
  <c r="W56" i="20"/>
  <c r="W57" i="20"/>
  <c r="W58" i="20"/>
  <c r="W59" i="20"/>
  <c r="W60" i="20"/>
  <c r="W61" i="20"/>
  <c r="W62" i="20"/>
  <c r="W63" i="20"/>
  <c r="W64" i="20"/>
  <c r="W65" i="20"/>
  <c r="T6" i="20" a="1"/>
  <c r="L10" i="2" s="1"/>
  <c r="L108" i="14"/>
  <c r="L109" i="14"/>
  <c r="L110" i="14"/>
  <c r="L111" i="14"/>
  <c r="N109" i="14"/>
  <c r="H109" i="14"/>
  <c r="P109" i="14" s="1"/>
  <c r="I109" i="14"/>
  <c r="Q109" i="14" s="1"/>
  <c r="H110" i="14"/>
  <c r="P110" i="14" s="1"/>
  <c r="I110" i="14"/>
  <c r="Q110" i="14" s="1"/>
  <c r="F109" i="14"/>
  <c r="F110" i="14"/>
  <c r="N110" i="14" s="1"/>
  <c r="E109" i="14"/>
  <c r="M109" i="14" s="1"/>
  <c r="E110" i="14"/>
  <c r="M110" i="14" s="1"/>
  <c r="M126" i="14"/>
  <c r="M125" i="14"/>
  <c r="K5" i="21" l="1" a="1"/>
  <c r="C31" i="3"/>
  <c r="C24" i="3"/>
  <c r="R9" i="21"/>
  <c r="R8" i="21"/>
  <c r="O462" i="2"/>
  <c r="O455" i="2"/>
  <c r="O448" i="2"/>
  <c r="O441" i="2"/>
  <c r="O308" i="2"/>
  <c r="O248" i="2"/>
  <c r="O208" i="2"/>
  <c r="J24" i="2"/>
  <c r="O168" i="2"/>
  <c r="O548" i="2"/>
  <c r="O501" i="2"/>
  <c r="O494" i="2"/>
  <c r="O128" i="2"/>
  <c r="O88" i="2"/>
  <c r="L226" i="2"/>
  <c r="L212" i="2"/>
  <c r="L552" i="2"/>
  <c r="L545" i="2"/>
  <c r="L538" i="2"/>
  <c r="L531" i="2"/>
  <c r="L524" i="2"/>
  <c r="L505" i="2"/>
  <c r="L498" i="2"/>
  <c r="L491" i="2"/>
  <c r="L484" i="2"/>
  <c r="L477" i="2"/>
  <c r="L459" i="2"/>
  <c r="L452" i="2"/>
  <c r="L445" i="2"/>
  <c r="L438" i="2"/>
  <c r="L431" i="2"/>
  <c r="L412" i="2"/>
  <c r="L405" i="2"/>
  <c r="L398" i="2"/>
  <c r="L391" i="2"/>
  <c r="L384" i="2"/>
  <c r="L366" i="2"/>
  <c r="L359" i="2"/>
  <c r="L352" i="2"/>
  <c r="L345" i="2"/>
  <c r="L338" i="2"/>
  <c r="L319" i="2"/>
  <c r="L312" i="2"/>
  <c r="L305" i="2"/>
  <c r="L298" i="2"/>
  <c r="L291" i="2"/>
  <c r="L273" i="2"/>
  <c r="L266" i="2"/>
  <c r="L259" i="2"/>
  <c r="L252" i="2"/>
  <c r="L245" i="2"/>
  <c r="L219" i="2"/>
  <c r="L205" i="2"/>
  <c r="L198" i="2"/>
  <c r="L179" i="2"/>
  <c r="L172" i="2"/>
  <c r="L165" i="2"/>
  <c r="L158" i="2"/>
  <c r="L151" i="2"/>
  <c r="L132" i="2"/>
  <c r="L125" i="2"/>
  <c r="L118" i="2"/>
  <c r="L111" i="2"/>
  <c r="L104" i="2"/>
  <c r="L78" i="2"/>
  <c r="L85" i="2"/>
  <c r="L71" i="2"/>
  <c r="L64" i="2"/>
  <c r="L57" i="2"/>
  <c r="L38" i="2"/>
  <c r="L31" i="2"/>
  <c r="L24" i="2"/>
  <c r="L17" i="2"/>
  <c r="J552" i="2"/>
  <c r="J545" i="2"/>
  <c r="J538" i="2"/>
  <c r="J531" i="2"/>
  <c r="J524" i="2"/>
  <c r="J505" i="2"/>
  <c r="J498" i="2"/>
  <c r="J491" i="2"/>
  <c r="J484" i="2"/>
  <c r="J477" i="2"/>
  <c r="J459" i="2"/>
  <c r="J452" i="2"/>
  <c r="J445" i="2"/>
  <c r="J438" i="2"/>
  <c r="J431" i="2"/>
  <c r="J412" i="2"/>
  <c r="J405" i="2"/>
  <c r="J398" i="2"/>
  <c r="J391" i="2"/>
  <c r="J384" i="2"/>
  <c r="J366" i="2"/>
  <c r="J359" i="2"/>
  <c r="J352" i="2"/>
  <c r="J345" i="2"/>
  <c r="J338" i="2"/>
  <c r="J319" i="2"/>
  <c r="J312" i="2"/>
  <c r="J305" i="2"/>
  <c r="J298" i="2"/>
  <c r="J291" i="2"/>
  <c r="J273" i="2"/>
  <c r="J266" i="2"/>
  <c r="J259" i="2"/>
  <c r="J252" i="2"/>
  <c r="J245" i="2"/>
  <c r="J226" i="2"/>
  <c r="J219" i="2"/>
  <c r="J212" i="2"/>
  <c r="J205" i="2"/>
  <c r="J198" i="2"/>
  <c r="J179" i="2"/>
  <c r="J172" i="2"/>
  <c r="J165" i="2"/>
  <c r="J158" i="2"/>
  <c r="J151" i="2"/>
  <c r="J132" i="2"/>
  <c r="J125" i="2"/>
  <c r="J118" i="2"/>
  <c r="J111" i="2"/>
  <c r="J104" i="2"/>
  <c r="J85" i="2"/>
  <c r="J78" i="2"/>
  <c r="J71" i="2"/>
  <c r="J64" i="2"/>
  <c r="J31" i="2"/>
  <c r="J57" i="2"/>
  <c r="J38" i="2"/>
  <c r="J17" i="2"/>
  <c r="AA78" i="2"/>
  <c r="S78" i="2"/>
  <c r="R78" i="2"/>
  <c r="Q78" i="2"/>
  <c r="AA77" i="2"/>
  <c r="S77" i="2"/>
  <c r="R77" i="2"/>
  <c r="Q77" i="2"/>
  <c r="S76" i="2"/>
  <c r="R76" i="2"/>
  <c r="Q76" i="2"/>
  <c r="AA75" i="2"/>
  <c r="S75" i="2"/>
  <c r="R75" i="2"/>
  <c r="Q75" i="2"/>
  <c r="AA74" i="2"/>
  <c r="S74" i="2"/>
  <c r="R74" i="2"/>
  <c r="Q74" i="2"/>
  <c r="AA73" i="2"/>
  <c r="S73" i="2"/>
  <c r="R73" i="2"/>
  <c r="Q73" i="2"/>
  <c r="AA72" i="2"/>
  <c r="S72" i="2"/>
  <c r="R72" i="2"/>
  <c r="Q72" i="2"/>
  <c r="AA71" i="2"/>
  <c r="S71" i="2"/>
  <c r="R71" i="2"/>
  <c r="Q71" i="2"/>
  <c r="AA70" i="2"/>
  <c r="S70" i="2"/>
  <c r="R70" i="2"/>
  <c r="Q70" i="2"/>
  <c r="AA56" i="2"/>
  <c r="S56" i="2"/>
  <c r="R56" i="2"/>
  <c r="Q56" i="2"/>
  <c r="AA49" i="2"/>
  <c r="S49" i="2"/>
  <c r="R49" i="2"/>
  <c r="Q49" i="2"/>
  <c r="R10" i="21"/>
  <c r="C38" i="3"/>
  <c r="J10" i="2"/>
  <c r="C10" i="3"/>
  <c r="N25" i="3"/>
  <c r="C17" i="3"/>
  <c r="R6" i="21"/>
  <c r="AA45" i="2"/>
  <c r="S45" i="2"/>
  <c r="R45" i="2"/>
  <c r="Q45" i="2"/>
  <c r="AA41" i="2"/>
  <c r="S41" i="2"/>
  <c r="R41" i="2"/>
  <c r="Q41" i="2"/>
  <c r="AA37" i="2"/>
  <c r="S37" i="2"/>
  <c r="R37" i="2"/>
  <c r="Q37" i="2"/>
  <c r="AA33" i="2"/>
  <c r="S33" i="2"/>
  <c r="R33" i="2"/>
  <c r="Q33" i="2"/>
  <c r="AA82" i="2"/>
  <c r="Q82" i="2"/>
  <c r="S82" i="2"/>
  <c r="R82" i="2"/>
  <c r="AA69" i="2"/>
  <c r="S69" i="2"/>
  <c r="R69" i="2"/>
  <c r="Q69" i="2"/>
  <c r="R68" i="2"/>
  <c r="AA68" i="2"/>
  <c r="S68" i="2"/>
  <c r="Q68" i="2"/>
  <c r="R67" i="2"/>
  <c r="S67" i="2"/>
  <c r="AA67" i="2"/>
  <c r="Q67" i="2"/>
  <c r="R60" i="2"/>
  <c r="Q60" i="2"/>
  <c r="S60" i="2"/>
  <c r="AA60" i="2"/>
  <c r="L28" i="14"/>
  <c r="L29" i="14"/>
  <c r="L30" i="14"/>
  <c r="L31" i="14"/>
  <c r="H31" i="14"/>
  <c r="P31" i="14" s="1"/>
  <c r="I31" i="14"/>
  <c r="Q31" i="14" s="1"/>
  <c r="E31" i="14"/>
  <c r="M31" i="14" s="1"/>
  <c r="F31" i="14"/>
  <c r="N31" i="14" s="1"/>
  <c r="H66" i="14"/>
  <c r="P66" i="14" s="1"/>
  <c r="I66" i="14"/>
  <c r="Q66" i="14" s="1"/>
  <c r="H65" i="14"/>
  <c r="P65" i="14" s="1"/>
  <c r="I65" i="14"/>
  <c r="Q65" i="14" s="1"/>
  <c r="E66" i="14"/>
  <c r="M66" i="14" s="1"/>
  <c r="F66" i="14"/>
  <c r="N66" i="14" s="1"/>
  <c r="E65" i="14"/>
  <c r="M65" i="14" s="1"/>
  <c r="F65" i="14"/>
  <c r="N65" i="14" s="1"/>
  <c r="L66" i="14"/>
  <c r="L65" i="14"/>
  <c r="AA62" i="2"/>
  <c r="T45" i="2" l="1"/>
  <c r="U45" i="2"/>
  <c r="Y45" i="2"/>
  <c r="V45" i="2"/>
  <c r="W45" i="2"/>
  <c r="X45" i="2"/>
  <c r="AB45" i="2"/>
  <c r="AC45" i="2"/>
  <c r="AD45" i="2"/>
  <c r="X41" i="2"/>
  <c r="Y41" i="2"/>
  <c r="AB41" i="2"/>
  <c r="AC41" i="2"/>
  <c r="AD41" i="2"/>
  <c r="V41" i="2"/>
  <c r="U41" i="2"/>
  <c r="T41" i="2"/>
  <c r="X49" i="2"/>
  <c r="AD49" i="2"/>
  <c r="V49" i="2"/>
  <c r="W49" i="2"/>
  <c r="Y49" i="2"/>
  <c r="AB49" i="2"/>
  <c r="AC49" i="2"/>
  <c r="T49" i="2"/>
  <c r="U49" i="2"/>
  <c r="T75" i="2"/>
  <c r="W75" i="2"/>
  <c r="AC75" i="2"/>
  <c r="V75" i="2"/>
  <c r="AD75" i="2"/>
  <c r="AB75" i="2"/>
  <c r="U75" i="2"/>
  <c r="Y75" i="2"/>
  <c r="W41" i="2"/>
  <c r="X75" i="2"/>
  <c r="Q62" i="2"/>
  <c r="S57" i="2"/>
  <c r="R62" i="2"/>
  <c r="CX3" i="1"/>
  <c r="N41" i="4" l="1"/>
  <c r="O41" i="4"/>
  <c r="P41" i="4"/>
  <c r="N42" i="4"/>
  <c r="O42" i="4"/>
  <c r="P42" i="4"/>
  <c r="N43" i="4"/>
  <c r="O43" i="4"/>
  <c r="P43" i="4"/>
  <c r="N44" i="4"/>
  <c r="O44" i="4"/>
  <c r="P44" i="4"/>
  <c r="N45" i="4"/>
  <c r="O45" i="4"/>
  <c r="P45" i="4"/>
  <c r="N46" i="4"/>
  <c r="O46" i="4"/>
  <c r="P46" i="4"/>
  <c r="N47" i="4"/>
  <c r="O47" i="4"/>
  <c r="P47" i="4"/>
  <c r="N48" i="4"/>
  <c r="O48" i="4"/>
  <c r="P48" i="4"/>
  <c r="N49" i="4"/>
  <c r="O49" i="4"/>
  <c r="P49" i="4"/>
  <c r="N50" i="4"/>
  <c r="O50" i="4"/>
  <c r="P50" i="4"/>
  <c r="N51" i="4"/>
  <c r="O51" i="4"/>
  <c r="P51" i="4"/>
  <c r="N52" i="4"/>
  <c r="O52" i="4"/>
  <c r="P52" i="4"/>
  <c r="N53" i="4"/>
  <c r="O53" i="4"/>
  <c r="P53" i="4"/>
  <c r="N54" i="4"/>
  <c r="O54" i="4"/>
  <c r="P54" i="4"/>
  <c r="N55" i="4"/>
  <c r="O55" i="4"/>
  <c r="P55" i="4"/>
  <c r="N56" i="4"/>
  <c r="O56" i="4"/>
  <c r="P56" i="4"/>
  <c r="N57" i="4"/>
  <c r="O57" i="4"/>
  <c r="P57" i="4"/>
  <c r="N58" i="4"/>
  <c r="O58" i="4"/>
  <c r="P58" i="4"/>
  <c r="N59" i="4"/>
  <c r="O59" i="4"/>
  <c r="P59" i="4"/>
  <c r="N60" i="4"/>
  <c r="O60" i="4"/>
  <c r="P60" i="4"/>
  <c r="N61" i="4"/>
  <c r="O61" i="4"/>
  <c r="P61" i="4"/>
  <c r="N62" i="4"/>
  <c r="O62" i="4"/>
  <c r="P62" i="4"/>
  <c r="N63" i="4"/>
  <c r="O63" i="4"/>
  <c r="P63" i="4"/>
  <c r="N64" i="4"/>
  <c r="O64" i="4"/>
  <c r="P64" i="4"/>
  <c r="V78" i="2" l="1"/>
  <c r="AA83" i="2"/>
  <c r="S83" i="2"/>
  <c r="R83" i="2"/>
  <c r="Q83" i="2"/>
  <c r="AD83" i="2" s="1"/>
  <c r="Y82" i="2"/>
  <c r="AA81" i="2"/>
  <c r="S81" i="2"/>
  <c r="R81" i="2"/>
  <c r="Q81" i="2"/>
  <c r="V81" i="2" s="1"/>
  <c r="AA80" i="2"/>
  <c r="S80" i="2"/>
  <c r="R80" i="2"/>
  <c r="Q80" i="2"/>
  <c r="AC80" i="2" s="1"/>
  <c r="AA79" i="2"/>
  <c r="S79" i="2"/>
  <c r="R79" i="2"/>
  <c r="Q79" i="2"/>
  <c r="Y79" i="2" s="1"/>
  <c r="AB77" i="2"/>
  <c r="X76" i="2"/>
  <c r="Y74" i="2"/>
  <c r="W73" i="2"/>
  <c r="Y71" i="2"/>
  <c r="V70" i="2"/>
  <c r="AB69" i="2"/>
  <c r="AD68" i="2"/>
  <c r="AD67" i="2"/>
  <c r="AA66" i="2"/>
  <c r="S66" i="2"/>
  <c r="R66" i="2"/>
  <c r="Q66" i="2"/>
  <c r="X66" i="2" s="1"/>
  <c r="Q65" i="2"/>
  <c r="AA65" i="2"/>
  <c r="S65" i="2"/>
  <c r="R65" i="2"/>
  <c r="Q64" i="2"/>
  <c r="AC64" i="2" s="1"/>
  <c r="AA64" i="2"/>
  <c r="S64" i="2"/>
  <c r="R64" i="2"/>
  <c r="S63" i="2"/>
  <c r="S58" i="2"/>
  <c r="S62" i="2"/>
  <c r="AA63" i="2"/>
  <c r="R63" i="2"/>
  <c r="Q63" i="2"/>
  <c r="AC63" i="2" s="1"/>
  <c r="AA61" i="2"/>
  <c r="S61" i="2"/>
  <c r="R61" i="2"/>
  <c r="Q61" i="2"/>
  <c r="X61" i="2" s="1"/>
  <c r="U60" i="2"/>
  <c r="Q59" i="2"/>
  <c r="X59" i="2" s="1"/>
  <c r="AA59" i="2"/>
  <c r="S59" i="2"/>
  <c r="R59" i="2"/>
  <c r="Q58" i="2"/>
  <c r="R58" i="2"/>
  <c r="AA58" i="2"/>
  <c r="AB58" i="2" l="1"/>
  <c r="AD65" i="2"/>
  <c r="AC65" i="2"/>
  <c r="AB65" i="2"/>
  <c r="Y65" i="2"/>
  <c r="X65" i="2"/>
  <c r="W65" i="2"/>
  <c r="V65" i="2"/>
  <c r="U65" i="2"/>
  <c r="T65" i="2"/>
  <c r="AC72" i="2"/>
  <c r="V62" i="2"/>
  <c r="W72" i="2"/>
  <c r="T73" i="2"/>
  <c r="V77" i="2"/>
  <c r="T79" i="2"/>
  <c r="T81" i="2"/>
  <c r="AD59" i="2"/>
  <c r="AD72" i="2"/>
  <c r="U81" i="2"/>
  <c r="T71" i="2"/>
  <c r="W81" i="2"/>
  <c r="X81" i="2"/>
  <c r="AB82" i="2"/>
  <c r="T69" i="2"/>
  <c r="W70" i="2"/>
  <c r="AC71" i="2"/>
  <c r="AC77" i="2"/>
  <c r="U80" i="2"/>
  <c r="AD82" i="2"/>
  <c r="V69" i="2"/>
  <c r="W80" i="2"/>
  <c r="X69" i="2"/>
  <c r="U74" i="2"/>
  <c r="V79" i="2"/>
  <c r="U82" i="2"/>
  <c r="W74" i="2"/>
  <c r="AD80" i="2"/>
  <c r="V82" i="2"/>
  <c r="AC69" i="2"/>
  <c r="U72" i="2"/>
  <c r="X73" i="2"/>
  <c r="T77" i="2"/>
  <c r="W78" i="2"/>
  <c r="AC79" i="2"/>
  <c r="AB81" i="2"/>
  <c r="W82" i="2"/>
  <c r="V83" i="2"/>
  <c r="AB74" i="2"/>
  <c r="AC81" i="2"/>
  <c r="X82" i="2"/>
  <c r="X83" i="2"/>
  <c r="V71" i="2"/>
  <c r="AC73" i="2"/>
  <c r="AD74" i="2"/>
  <c r="X77" i="2"/>
  <c r="AD81" i="2"/>
  <c r="U69" i="2"/>
  <c r="AD69" i="2"/>
  <c r="X70" i="2"/>
  <c r="AB71" i="2"/>
  <c r="V72" i="2"/>
  <c r="Y73" i="2"/>
  <c r="T74" i="2"/>
  <c r="AC74" i="2"/>
  <c r="U77" i="2"/>
  <c r="AD77" i="2"/>
  <c r="X78" i="2"/>
  <c r="AB79" i="2"/>
  <c r="V80" i="2"/>
  <c r="Y81" i="2"/>
  <c r="T82" i="2"/>
  <c r="AC82" i="2"/>
  <c r="W83" i="2"/>
  <c r="Y76" i="2"/>
  <c r="AB76" i="2"/>
  <c r="W69" i="2"/>
  <c r="U71" i="2"/>
  <c r="AD71" i="2"/>
  <c r="X72" i="2"/>
  <c r="AB73" i="2"/>
  <c r="V74" i="2"/>
  <c r="T76" i="2"/>
  <c r="AC76" i="2"/>
  <c r="W77" i="2"/>
  <c r="U79" i="2"/>
  <c r="AD79" i="2"/>
  <c r="X80" i="2"/>
  <c r="Y83" i="2"/>
  <c r="Y78" i="2"/>
  <c r="AB70" i="2"/>
  <c r="Y72" i="2"/>
  <c r="U76" i="2"/>
  <c r="AD76" i="2"/>
  <c r="AB78" i="2"/>
  <c r="Y80" i="2"/>
  <c r="Y69" i="2"/>
  <c r="T70" i="2"/>
  <c r="AC70" i="2"/>
  <c r="W71" i="2"/>
  <c r="U73" i="2"/>
  <c r="AD73" i="2"/>
  <c r="X74" i="2"/>
  <c r="V76" i="2"/>
  <c r="Y77" i="2"/>
  <c r="T78" i="2"/>
  <c r="AC78" i="2"/>
  <c r="W79" i="2"/>
  <c r="AB83" i="2"/>
  <c r="U70" i="2"/>
  <c r="AD70" i="2"/>
  <c r="X71" i="2"/>
  <c r="AB72" i="2"/>
  <c r="V73" i="2"/>
  <c r="W76" i="2"/>
  <c r="U78" i="2"/>
  <c r="AD78" i="2"/>
  <c r="X79" i="2"/>
  <c r="AB80" i="2"/>
  <c r="T83" i="2"/>
  <c r="AC83" i="2"/>
  <c r="Y70" i="2"/>
  <c r="T72" i="2"/>
  <c r="T80" i="2"/>
  <c r="U83" i="2"/>
  <c r="X68" i="2"/>
  <c r="V68" i="2"/>
  <c r="U68" i="2"/>
  <c r="AB68" i="2"/>
  <c r="X67" i="2"/>
  <c r="U67" i="2"/>
  <c r="AB67" i="2"/>
  <c r="AD66" i="2"/>
  <c r="Y66" i="2"/>
  <c r="W66" i="2"/>
  <c r="U66" i="2"/>
  <c r="W64" i="2"/>
  <c r="Y63" i="2"/>
  <c r="T63" i="2"/>
  <c r="V63" i="2"/>
  <c r="AB61" i="2"/>
  <c r="U61" i="2"/>
  <c r="V61" i="2"/>
  <c r="AB60" i="2"/>
  <c r="AD60" i="2"/>
  <c r="X60" i="2"/>
  <c r="Y62" i="2"/>
  <c r="V59" i="2"/>
  <c r="Y60" i="2"/>
  <c r="T61" i="2"/>
  <c r="AC61" i="2"/>
  <c r="W62" i="2"/>
  <c r="U64" i="2"/>
  <c r="AD64" i="2"/>
  <c r="AB66" i="2"/>
  <c r="V67" i="2"/>
  <c r="Y68" i="2"/>
  <c r="W59" i="2"/>
  <c r="AD61" i="2"/>
  <c r="X62" i="2"/>
  <c r="AB63" i="2"/>
  <c r="V64" i="2"/>
  <c r="T66" i="2"/>
  <c r="AC66" i="2"/>
  <c r="W67" i="2"/>
  <c r="Y59" i="2"/>
  <c r="T60" i="2"/>
  <c r="AC60" i="2"/>
  <c r="W61" i="2"/>
  <c r="U63" i="2"/>
  <c r="AD63" i="2"/>
  <c r="X64" i="2"/>
  <c r="V66" i="2"/>
  <c r="Y67" i="2"/>
  <c r="T68" i="2"/>
  <c r="AC68" i="2"/>
  <c r="Y64" i="2"/>
  <c r="AB59" i="2"/>
  <c r="V60" i="2"/>
  <c r="Y61" i="2"/>
  <c r="T62" i="2"/>
  <c r="AC62" i="2"/>
  <c r="W63" i="2"/>
  <c r="T59" i="2"/>
  <c r="AC59" i="2"/>
  <c r="W60" i="2"/>
  <c r="U62" i="2"/>
  <c r="AD62" i="2"/>
  <c r="X63" i="2"/>
  <c r="AB64" i="2"/>
  <c r="T67" i="2"/>
  <c r="AC67" i="2"/>
  <c r="W68" i="2"/>
  <c r="AB62" i="2"/>
  <c r="U59" i="2"/>
  <c r="T64" i="2"/>
  <c r="X58" i="2"/>
  <c r="W58" i="2"/>
  <c r="V58" i="2"/>
  <c r="Y58" i="2"/>
  <c r="AD58" i="2"/>
  <c r="U58" i="2"/>
  <c r="AC58" i="2"/>
  <c r="T58" i="2"/>
  <c r="C21" i="15" l="1"/>
  <c r="C79" i="15"/>
  <c r="C78" i="15"/>
  <c r="C77" i="15"/>
  <c r="C76" i="15"/>
  <c r="C75" i="15"/>
  <c r="C74" i="15"/>
  <c r="C73" i="15"/>
  <c r="C72" i="15"/>
  <c r="C71" i="15"/>
  <c r="C70" i="15"/>
  <c r="C69" i="15"/>
  <c r="C68" i="15"/>
  <c r="C67" i="15"/>
  <c r="C66" i="15"/>
  <c r="C65" i="15"/>
  <c r="C64" i="15"/>
  <c r="C63" i="15"/>
  <c r="C62" i="15"/>
  <c r="C61" i="15"/>
  <c r="C60" i="15"/>
  <c r="C59" i="15"/>
  <c r="C58" i="15"/>
  <c r="C57" i="15"/>
  <c r="C56" i="15"/>
  <c r="C55" i="15"/>
  <c r="C54" i="15"/>
  <c r="C53" i="15"/>
  <c r="C52" i="15"/>
  <c r="C51" i="15"/>
  <c r="C50" i="15"/>
  <c r="C49" i="15"/>
  <c r="C48" i="15"/>
  <c r="C47" i="15"/>
  <c r="C46" i="15"/>
  <c r="C45" i="15"/>
  <c r="C44" i="15"/>
  <c r="C43" i="15"/>
  <c r="C42" i="15"/>
  <c r="C41" i="15"/>
  <c r="C40" i="15"/>
  <c r="C39" i="15"/>
  <c r="C38" i="15"/>
  <c r="C37" i="15"/>
  <c r="C36" i="15"/>
  <c r="C35" i="15"/>
  <c r="C34" i="15"/>
  <c r="C33" i="15"/>
  <c r="C32" i="15"/>
  <c r="C31" i="15"/>
  <c r="C30" i="15"/>
  <c r="C29" i="15"/>
  <c r="C28" i="15"/>
  <c r="C27" i="15"/>
  <c r="C26" i="15"/>
  <c r="C25" i="15"/>
  <c r="C24" i="15"/>
  <c r="C23" i="15"/>
  <c r="C22" i="15"/>
  <c r="C20" i="15"/>
  <c r="C124" i="15"/>
  <c r="C123" i="15"/>
  <c r="C122" i="15"/>
  <c r="C121" i="15"/>
  <c r="C120" i="15"/>
  <c r="C119" i="15"/>
  <c r="C118" i="15"/>
  <c r="C117" i="15"/>
  <c r="C116" i="15"/>
  <c r="C115" i="15"/>
  <c r="C114" i="15"/>
  <c r="C113" i="15"/>
  <c r="C112" i="15"/>
  <c r="C111" i="15"/>
  <c r="C110" i="15"/>
  <c r="C109" i="15"/>
  <c r="C108" i="15"/>
  <c r="C107" i="15"/>
  <c r="C106" i="15"/>
  <c r="C105" i="15"/>
  <c r="C104" i="15"/>
  <c r="C103" i="15"/>
  <c r="C102" i="15"/>
  <c r="C101" i="15"/>
  <c r="C100" i="15"/>
  <c r="C99" i="15"/>
  <c r="C98" i="15"/>
  <c r="C97" i="15"/>
  <c r="C96" i="15"/>
  <c r="C95" i="15"/>
  <c r="C94" i="15"/>
  <c r="C93" i="15"/>
  <c r="C92" i="15"/>
  <c r="C91" i="15"/>
  <c r="C90" i="15"/>
  <c r="C89" i="15"/>
  <c r="C88" i="15"/>
  <c r="C87" i="15"/>
  <c r="C86" i="15"/>
  <c r="C85" i="15"/>
  <c r="C84" i="15"/>
  <c r="C83" i="15"/>
  <c r="C82" i="15"/>
  <c r="C81" i="15"/>
  <c r="C80" i="15"/>
  <c r="D79" i="15"/>
  <c r="B79" i="15"/>
  <c r="D78" i="15"/>
  <c r="B78" i="15"/>
  <c r="D77" i="15"/>
  <c r="B77" i="15"/>
  <c r="D76" i="15"/>
  <c r="B76" i="15"/>
  <c r="D75" i="15"/>
  <c r="B75" i="15"/>
  <c r="D74" i="15"/>
  <c r="B74" i="15"/>
  <c r="D73" i="15"/>
  <c r="B73" i="15"/>
  <c r="D72" i="15"/>
  <c r="B72" i="15"/>
  <c r="D71" i="15"/>
  <c r="B71" i="15"/>
  <c r="D70" i="15"/>
  <c r="B70" i="15"/>
  <c r="D69" i="15"/>
  <c r="B69" i="15"/>
  <c r="D68" i="15"/>
  <c r="B68" i="15"/>
  <c r="D67" i="15"/>
  <c r="B67" i="15"/>
  <c r="D66" i="15"/>
  <c r="B66" i="15"/>
  <c r="D65" i="15"/>
  <c r="B65" i="15"/>
  <c r="D64" i="15"/>
  <c r="B64" i="15"/>
  <c r="D63" i="15"/>
  <c r="B63" i="15"/>
  <c r="D62" i="15"/>
  <c r="B62" i="15"/>
  <c r="D61" i="15"/>
  <c r="B61" i="15"/>
  <c r="D60" i="15"/>
  <c r="B60" i="15"/>
  <c r="D59" i="15"/>
  <c r="B59" i="15"/>
  <c r="D58" i="15"/>
  <c r="B58" i="15"/>
  <c r="D57" i="15"/>
  <c r="B57" i="15"/>
  <c r="D56" i="15"/>
  <c r="B56" i="15"/>
  <c r="D55" i="15"/>
  <c r="B55" i="15"/>
  <c r="D54" i="15"/>
  <c r="B54" i="15"/>
  <c r="D53" i="15"/>
  <c r="B53" i="15"/>
  <c r="D52" i="15"/>
  <c r="B52" i="15"/>
  <c r="D51" i="15"/>
  <c r="B51" i="15"/>
  <c r="D50" i="15"/>
  <c r="B50" i="15"/>
  <c r="D49" i="15"/>
  <c r="B49" i="15"/>
  <c r="D48" i="15"/>
  <c r="B48" i="15"/>
  <c r="D47" i="15"/>
  <c r="B47" i="15"/>
  <c r="D46" i="15"/>
  <c r="B46" i="15"/>
  <c r="D45" i="15"/>
  <c r="B45" i="15"/>
  <c r="D44" i="15"/>
  <c r="B44" i="15"/>
  <c r="D43" i="15"/>
  <c r="B43" i="15"/>
  <c r="D42" i="15"/>
  <c r="B42" i="15"/>
  <c r="D41" i="15"/>
  <c r="B41" i="15"/>
  <c r="D40" i="15"/>
  <c r="B40" i="15"/>
  <c r="D39" i="15"/>
  <c r="B39" i="15"/>
  <c r="D38" i="15"/>
  <c r="B38" i="15"/>
  <c r="D37" i="15"/>
  <c r="B37" i="15"/>
  <c r="D36" i="15"/>
  <c r="B36" i="15"/>
  <c r="D35" i="15"/>
  <c r="B35" i="15"/>
  <c r="D34" i="15"/>
  <c r="B34" i="15"/>
  <c r="D33" i="15"/>
  <c r="B33" i="15"/>
  <c r="D32" i="15"/>
  <c r="B32" i="15"/>
  <c r="D31" i="15"/>
  <c r="B31" i="15"/>
  <c r="D30" i="15"/>
  <c r="B30" i="15"/>
  <c r="D29" i="15"/>
  <c r="B29" i="15"/>
  <c r="D28" i="15"/>
  <c r="B28" i="15"/>
  <c r="D27" i="15"/>
  <c r="B27" i="15"/>
  <c r="D26" i="15"/>
  <c r="B26" i="15"/>
  <c r="D25" i="15"/>
  <c r="B25" i="15"/>
  <c r="L24" i="15"/>
  <c r="K24" i="15"/>
  <c r="J24" i="15"/>
  <c r="D24" i="15"/>
  <c r="B24" i="15"/>
  <c r="L23" i="15"/>
  <c r="K23" i="15"/>
  <c r="J23" i="15"/>
  <c r="D23" i="15"/>
  <c r="B23" i="15"/>
  <c r="L22" i="15"/>
  <c r="K22" i="15"/>
  <c r="J22" i="15"/>
  <c r="D22" i="15"/>
  <c r="B22" i="15"/>
  <c r="L21" i="15"/>
  <c r="K21" i="15"/>
  <c r="J21" i="15"/>
  <c r="D21" i="15"/>
  <c r="B21" i="15"/>
  <c r="L20" i="15"/>
  <c r="K20" i="15"/>
  <c r="D20" i="15"/>
  <c r="B20" i="15"/>
  <c r="E38" i="5"/>
  <c r="N31" i="4"/>
  <c r="O24" i="4"/>
  <c r="O25" i="4"/>
  <c r="O26" i="4"/>
  <c r="O27" i="4"/>
  <c r="O28" i="4"/>
  <c r="O29" i="4"/>
  <c r="O30" i="4"/>
  <c r="O31" i="4"/>
  <c r="O32" i="4"/>
  <c r="O33" i="4"/>
  <c r="O34" i="4"/>
  <c r="O35" i="4"/>
  <c r="O36" i="4"/>
  <c r="O37" i="4"/>
  <c r="O38" i="4"/>
  <c r="O39" i="4"/>
  <c r="O40" i="4"/>
  <c r="N27" i="4"/>
  <c r="N28" i="4"/>
  <c r="N29" i="4"/>
  <c r="N30" i="4"/>
  <c r="N32" i="4"/>
  <c r="N33" i="4"/>
  <c r="N34" i="4"/>
  <c r="N35" i="4"/>
  <c r="N36" i="4"/>
  <c r="N37" i="4"/>
  <c r="N38" i="4"/>
  <c r="N39" i="4"/>
  <c r="N40" i="4"/>
  <c r="DU3" i="1"/>
  <c r="DT3" i="1"/>
  <c r="DS3" i="1"/>
  <c r="O555" i="2"/>
  <c r="O541" i="2"/>
  <c r="O534" i="2"/>
  <c r="O527" i="2"/>
  <c r="O401" i="2"/>
  <c r="O394" i="2"/>
  <c r="O387" i="2"/>
  <c r="O369" i="2"/>
  <c r="O362" i="2"/>
  <c r="O355" i="2"/>
  <c r="O341" i="2"/>
  <c r="O322" i="2"/>
  <c r="O315" i="2"/>
  <c r="O301" i="2"/>
  <c r="O294" i="2"/>
  <c r="O201" i="2"/>
  <c r="O229" i="2"/>
  <c r="O222" i="2"/>
  <c r="O215" i="2"/>
  <c r="O182" i="2"/>
  <c r="O175" i="2"/>
  <c r="O161" i="2"/>
  <c r="O154" i="2"/>
  <c r="O135" i="2"/>
  <c r="O121" i="2"/>
  <c r="O114" i="2"/>
  <c r="O107" i="2"/>
  <c r="O60" i="2"/>
  <c r="O67" i="2"/>
  <c r="O74" i="2"/>
  <c r="O81" i="2"/>
  <c r="O276" i="2"/>
  <c r="O269" i="2"/>
  <c r="O262" i="2"/>
  <c r="O255" i="2"/>
  <c r="O41" i="2"/>
  <c r="O34" i="2"/>
  <c r="O27" i="2"/>
  <c r="O20" i="2"/>
  <c r="L25" i="15" l="1"/>
  <c r="D125" i="15"/>
  <c r="DR3" i="1"/>
  <c r="DQ3" i="1"/>
  <c r="DP3" i="1"/>
  <c r="DO3" i="1"/>
  <c r="DN3" i="1"/>
  <c r="DM3" i="1"/>
  <c r="DL3" i="1"/>
  <c r="DK3" i="1"/>
  <c r="DJ3" i="1"/>
  <c r="DG3" i="1"/>
  <c r="DI3" i="1"/>
  <c r="DH3" i="1"/>
  <c r="DF3" i="1"/>
  <c r="DE3" i="1"/>
  <c r="DD3" i="1"/>
  <c r="DC3" i="1"/>
  <c r="DB3" i="1"/>
  <c r="DA3" i="1"/>
  <c r="CZ3" i="1"/>
  <c r="CY3" i="1"/>
  <c r="CW3" i="1"/>
  <c r="B3" i="1" l="1"/>
  <c r="AA57" i="2"/>
  <c r="AA55" i="2"/>
  <c r="AA54" i="2"/>
  <c r="S55" i="2"/>
  <c r="S54" i="2"/>
  <c r="R57" i="2"/>
  <c r="R55" i="2"/>
  <c r="R54" i="2"/>
  <c r="Q57" i="2"/>
  <c r="T57" i="2" s="1"/>
  <c r="X56" i="2"/>
  <c r="Q55" i="2"/>
  <c r="Q54" i="2"/>
  <c r="C517" i="2"/>
  <c r="C470" i="2"/>
  <c r="C424" i="2"/>
  <c r="C377" i="2"/>
  <c r="C331" i="2"/>
  <c r="C284" i="2"/>
  <c r="Q51" i="2"/>
  <c r="T51" i="2" s="1"/>
  <c r="R51" i="2"/>
  <c r="S51" i="2"/>
  <c r="W54" i="2" l="1"/>
  <c r="AD55" i="2"/>
  <c r="U55" i="2"/>
  <c r="T55" i="2"/>
  <c r="AC55" i="2"/>
  <c r="V55" i="2"/>
  <c r="Y55" i="2"/>
  <c r="X55" i="2"/>
  <c r="AB55" i="2"/>
  <c r="W55" i="2"/>
  <c r="U54" i="2"/>
  <c r="X51" i="2"/>
  <c r="T54" i="2"/>
  <c r="Y54" i="2"/>
  <c r="AB54" i="2"/>
  <c r="W57" i="2"/>
  <c r="X57" i="2"/>
  <c r="Y57" i="2"/>
  <c r="AB57" i="2"/>
  <c r="V57" i="2"/>
  <c r="AC57" i="2"/>
  <c r="W56" i="2"/>
  <c r="V54" i="2"/>
  <c r="AD54" i="2"/>
  <c r="Y56" i="2"/>
  <c r="AC54" i="2"/>
  <c r="U57" i="2"/>
  <c r="AD57" i="2"/>
  <c r="W51" i="2"/>
  <c r="AB56" i="2"/>
  <c r="T56" i="2"/>
  <c r="AC56" i="2"/>
  <c r="U56" i="2"/>
  <c r="AD56" i="2"/>
  <c r="X54" i="2"/>
  <c r="V56" i="2"/>
  <c r="V51" i="2"/>
  <c r="U51" i="2"/>
  <c r="Y51" i="2"/>
  <c r="H4" i="4" l="1"/>
  <c r="H3" i="4"/>
  <c r="C3" i="3"/>
  <c r="C97" i="2"/>
  <c r="C144" i="2"/>
  <c r="C191" i="2"/>
  <c r="C238" i="2"/>
  <c r="C50" i="2"/>
  <c r="C3" i="2" l="1"/>
  <c r="F3" i="1"/>
  <c r="G3" i="1"/>
  <c r="AE3" i="1"/>
  <c r="AJ3" i="1"/>
  <c r="B3" i="11"/>
  <c r="C3" i="11"/>
  <c r="D3" i="11"/>
  <c r="E3" i="11"/>
  <c r="F3" i="11"/>
  <c r="B4" i="11"/>
  <c r="C4" i="11"/>
  <c r="D4" i="11"/>
  <c r="E4" i="11"/>
  <c r="F4" i="11"/>
  <c r="B5" i="11"/>
  <c r="C5" i="11"/>
  <c r="D5" i="11"/>
  <c r="E5" i="11"/>
  <c r="F5" i="11"/>
  <c r="Q24" i="4" l="1"/>
  <c r="Q25" i="4"/>
  <c r="Q39" i="4"/>
  <c r="R25" i="4"/>
  <c r="R39" i="4"/>
  <c r="F2" i="11"/>
  <c r="E2" i="11"/>
  <c r="D2" i="11"/>
  <c r="C2" i="11"/>
  <c r="B2" i="11"/>
  <c r="Y2" i="10"/>
  <c r="Z2" i="10" s="1"/>
  <c r="X2" i="10"/>
  <c r="W2" i="10"/>
  <c r="V2" i="10"/>
  <c r="U2" i="10"/>
  <c r="T2" i="10"/>
  <c r="S2" i="10"/>
  <c r="R2" i="10"/>
  <c r="Q2" i="10"/>
  <c r="M2" i="10"/>
  <c r="L2" i="10"/>
  <c r="K2" i="10"/>
  <c r="J2" i="10"/>
  <c r="I2" i="10"/>
  <c r="H2" i="10"/>
  <c r="G2" i="10"/>
  <c r="F2" i="10"/>
  <c r="E2" i="10"/>
  <c r="B2" i="10"/>
  <c r="CO3" i="1" l="1"/>
  <c r="C103" i="12"/>
  <c r="B103" i="12"/>
  <c r="C102" i="12"/>
  <c r="B102" i="12"/>
  <c r="C101" i="12"/>
  <c r="B101" i="12"/>
  <c r="C100" i="12"/>
  <c r="B100" i="12"/>
  <c r="C99" i="12"/>
  <c r="B99" i="12"/>
  <c r="C98" i="12"/>
  <c r="B98" i="12"/>
  <c r="C97" i="12"/>
  <c r="B97" i="12"/>
  <c r="C96" i="12"/>
  <c r="B96" i="12"/>
  <c r="C95" i="12"/>
  <c r="B95" i="12"/>
  <c r="C94" i="12"/>
  <c r="B94" i="12"/>
  <c r="B93" i="12"/>
  <c r="B92" i="12"/>
  <c r="B91" i="12"/>
  <c r="B90" i="12"/>
  <c r="B89" i="12"/>
  <c r="C88" i="12"/>
  <c r="B88" i="12"/>
  <c r="C87" i="12"/>
  <c r="B87" i="12"/>
  <c r="C86" i="12"/>
  <c r="B86" i="12"/>
  <c r="C85" i="12"/>
  <c r="B85" i="12"/>
  <c r="C84" i="12"/>
  <c r="B84" i="12"/>
  <c r="C83" i="12"/>
  <c r="B83" i="12"/>
  <c r="C82" i="12"/>
  <c r="B82" i="12"/>
  <c r="C81" i="12"/>
  <c r="B81" i="12"/>
  <c r="C80" i="12"/>
  <c r="B80" i="12"/>
  <c r="C79" i="12"/>
  <c r="B79" i="12"/>
  <c r="C78" i="12"/>
  <c r="B78" i="12"/>
  <c r="C77" i="12"/>
  <c r="B77" i="12"/>
  <c r="C76" i="12"/>
  <c r="B76" i="12"/>
  <c r="C75" i="12"/>
  <c r="B75" i="12"/>
  <c r="C74" i="12"/>
  <c r="B74" i="12"/>
  <c r="C73" i="12"/>
  <c r="B73" i="12"/>
  <c r="C72" i="12"/>
  <c r="B72" i="12"/>
  <c r="C71" i="12"/>
  <c r="B71" i="12"/>
  <c r="C70" i="12"/>
  <c r="B70" i="12"/>
  <c r="C69" i="12"/>
  <c r="B69" i="12"/>
  <c r="C68" i="12"/>
  <c r="B68" i="12"/>
  <c r="C67" i="12"/>
  <c r="B67" i="12"/>
  <c r="C66" i="12"/>
  <c r="B66" i="12"/>
  <c r="C65" i="12"/>
  <c r="B65" i="12"/>
  <c r="C64" i="12"/>
  <c r="B64" i="12"/>
  <c r="C63" i="12"/>
  <c r="B63" i="12"/>
  <c r="C62" i="12"/>
  <c r="B62" i="12"/>
  <c r="C61" i="12"/>
  <c r="B61" i="12"/>
  <c r="C60" i="12"/>
  <c r="B60" i="12"/>
  <c r="C59" i="12"/>
  <c r="B59" i="12"/>
  <c r="C58" i="12"/>
  <c r="B58" i="12"/>
  <c r="C57" i="12"/>
  <c r="B57" i="12"/>
  <c r="C56" i="12"/>
  <c r="B56" i="12"/>
  <c r="C55" i="12"/>
  <c r="B55" i="12"/>
  <c r="C54" i="12"/>
  <c r="B54" i="12"/>
  <c r="X28" i="3" l="1"/>
  <c r="X27" i="3"/>
  <c r="X26" i="3"/>
  <c r="X25" i="3"/>
  <c r="X24" i="3"/>
  <c r="N24" i="3"/>
  <c r="Z24" i="3" s="1"/>
  <c r="AA53" i="2"/>
  <c r="AA52" i="2"/>
  <c r="AA51" i="2"/>
  <c r="AA50" i="2"/>
  <c r="AA48" i="2"/>
  <c r="AA47" i="2"/>
  <c r="AA46" i="2"/>
  <c r="AA44" i="2"/>
  <c r="AA43" i="2"/>
  <c r="AA42" i="2"/>
  <c r="AA40" i="2"/>
  <c r="AA39" i="2"/>
  <c r="AA38" i="2"/>
  <c r="AA36" i="2"/>
  <c r="AA35" i="2"/>
  <c r="AA34" i="2"/>
  <c r="AA32" i="2"/>
  <c r="AA31" i="2"/>
  <c r="AA30" i="2"/>
  <c r="AA29" i="2"/>
  <c r="AA28" i="2"/>
  <c r="AA27" i="2"/>
  <c r="AA26" i="2"/>
  <c r="AA25" i="2"/>
  <c r="AA24" i="2"/>
  <c r="Q24" i="2"/>
  <c r="D2" i="10"/>
  <c r="C2" i="10"/>
  <c r="AA84" i="2" l="1"/>
  <c r="AB24" i="2"/>
  <c r="X29" i="3"/>
  <c r="Y24" i="3"/>
  <c r="AD24" i="2"/>
  <c r="AC24" i="2"/>
  <c r="M44" i="3"/>
  <c r="M45" i="3"/>
  <c r="M43" i="3"/>
  <c r="J20" i="15"/>
  <c r="O28" i="3"/>
  <c r="O27" i="3"/>
  <c r="O26" i="3"/>
  <c r="O25" i="3"/>
  <c r="N28" i="3"/>
  <c r="N27" i="3"/>
  <c r="N26" i="3"/>
  <c r="O24" i="3"/>
  <c r="Q24" i="3" s="1"/>
  <c r="S53" i="2"/>
  <c r="S52" i="2"/>
  <c r="S50" i="2"/>
  <c r="S48" i="2"/>
  <c r="S47" i="2"/>
  <c r="S46" i="2"/>
  <c r="S44" i="2"/>
  <c r="S43" i="2"/>
  <c r="S42" i="2"/>
  <c r="S40" i="2"/>
  <c r="S39" i="2"/>
  <c r="S38" i="2"/>
  <c r="S36" i="2"/>
  <c r="S35" i="2"/>
  <c r="S34" i="2"/>
  <c r="R53" i="2"/>
  <c r="R52" i="2"/>
  <c r="R50" i="2"/>
  <c r="R48" i="2"/>
  <c r="R47" i="2"/>
  <c r="R46" i="2"/>
  <c r="R44" i="2"/>
  <c r="R43" i="2"/>
  <c r="R42" i="2"/>
  <c r="R40" i="2"/>
  <c r="R39" i="2"/>
  <c r="R38" i="2"/>
  <c r="R36" i="2"/>
  <c r="R35" i="2"/>
  <c r="R34" i="2"/>
  <c r="Q53" i="2"/>
  <c r="Q52" i="2"/>
  <c r="Q50" i="2"/>
  <c r="Q48" i="2"/>
  <c r="Q47" i="2"/>
  <c r="Q46" i="2"/>
  <c r="Q44" i="2"/>
  <c r="Q43" i="2"/>
  <c r="Q42" i="2"/>
  <c r="Q40" i="2"/>
  <c r="Q39" i="2"/>
  <c r="Q38" i="2"/>
  <c r="Q36" i="2"/>
  <c r="Q35" i="2"/>
  <c r="Q34" i="2"/>
  <c r="S32" i="2"/>
  <c r="S31" i="2"/>
  <c r="S30" i="2"/>
  <c r="S29" i="2"/>
  <c r="R32" i="2"/>
  <c r="Q32" i="2"/>
  <c r="R31" i="2"/>
  <c r="Q31" i="2"/>
  <c r="R30" i="2"/>
  <c r="Q30" i="2"/>
  <c r="R29" i="2"/>
  <c r="Q29" i="2"/>
  <c r="S24" i="2"/>
  <c r="R24" i="2"/>
  <c r="S27" i="2"/>
  <c r="S26" i="2"/>
  <c r="S25" i="2"/>
  <c r="S28" i="2"/>
  <c r="R28" i="2"/>
  <c r="Q28" i="2"/>
  <c r="R27" i="2"/>
  <c r="Q27" i="2"/>
  <c r="R26" i="2"/>
  <c r="Q26" i="2"/>
  <c r="R25" i="2"/>
  <c r="Q25" i="2"/>
  <c r="CC3" i="1"/>
  <c r="CD3" i="1"/>
  <c r="BZ3" i="1"/>
  <c r="CA3" i="1"/>
  <c r="BW3" i="1"/>
  <c r="BX3" i="1"/>
  <c r="BT3" i="1"/>
  <c r="BU3" i="1"/>
  <c r="BQ3" i="1"/>
  <c r="BR3" i="1"/>
  <c r="BN3" i="1"/>
  <c r="BO3" i="1"/>
  <c r="BK3" i="1"/>
  <c r="BL3" i="1"/>
  <c r="D24" i="6"/>
  <c r="C24" i="6"/>
  <c r="BH3" i="1"/>
  <c r="BI3" i="1"/>
  <c r="BF3" i="1"/>
  <c r="BE3" i="1"/>
  <c r="BB3" i="1"/>
  <c r="BC3" i="1"/>
  <c r="AY3" i="1"/>
  <c r="AZ3" i="1"/>
  <c r="AV3" i="1"/>
  <c r="AW3" i="1"/>
  <c r="AS3" i="1"/>
  <c r="AT3" i="1"/>
  <c r="AP3" i="1"/>
  <c r="AQ3" i="1"/>
  <c r="AM3" i="1"/>
  <c r="AN3" i="1"/>
  <c r="AK3" i="1"/>
  <c r="AH3" i="1"/>
  <c r="AG3" i="1"/>
  <c r="AF3" i="1"/>
  <c r="AD3" i="1"/>
  <c r="R3" i="1"/>
  <c r="Q3" i="1"/>
  <c r="O3" i="1"/>
  <c r="N3" i="1"/>
  <c r="M3" i="1"/>
  <c r="L3" i="1"/>
  <c r="K3" i="1"/>
  <c r="J3" i="1"/>
  <c r="I3" i="1"/>
  <c r="H3" i="1"/>
  <c r="K9" i="21" l="1" a="1"/>
  <c r="H31" i="3" s="1"/>
  <c r="K8" i="21" a="1"/>
  <c r="H24" i="3" s="1"/>
  <c r="K7" i="21" a="1"/>
  <c r="H17" i="3" s="1"/>
  <c r="K6" i="21" a="1"/>
  <c r="H10" i="3" s="1"/>
  <c r="K10" i="21" a="1"/>
  <c r="H38" i="3" s="1"/>
  <c r="R24" i="3"/>
  <c r="AD50" i="2"/>
  <c r="T50" i="2"/>
  <c r="AC50" i="2"/>
  <c r="U50" i="2"/>
  <c r="V50" i="2"/>
  <c r="AB50" i="2"/>
  <c r="W50" i="2"/>
  <c r="Y50" i="2"/>
  <c r="X50" i="2"/>
  <c r="AB48" i="2"/>
  <c r="V48" i="2"/>
  <c r="U48" i="2"/>
  <c r="X48" i="2"/>
  <c r="AD48" i="2"/>
  <c r="Y48" i="2"/>
  <c r="AC48" i="2"/>
  <c r="T48" i="2"/>
  <c r="W48" i="2"/>
  <c r="AB47" i="2"/>
  <c r="W47" i="2"/>
  <c r="V47" i="2"/>
  <c r="U47" i="2"/>
  <c r="T47" i="2"/>
  <c r="X47" i="2"/>
  <c r="AC47" i="2"/>
  <c r="AD47" i="2"/>
  <c r="Y47" i="2"/>
  <c r="AD46" i="2"/>
  <c r="AC46" i="2"/>
  <c r="Y46" i="2"/>
  <c r="X46" i="2"/>
  <c r="W46" i="2"/>
  <c r="V46" i="2"/>
  <c r="U46" i="2"/>
  <c r="T46" i="2"/>
  <c r="AB46" i="2"/>
  <c r="AD43" i="2"/>
  <c r="AB43" i="2"/>
  <c r="AC43" i="2"/>
  <c r="T43" i="2"/>
  <c r="U43" i="2"/>
  <c r="V43" i="2"/>
  <c r="W43" i="2"/>
  <c r="X43" i="2"/>
  <c r="Y43" i="2"/>
  <c r="AD42" i="2"/>
  <c r="U42" i="2"/>
  <c r="V42" i="2"/>
  <c r="W42" i="2"/>
  <c r="X42" i="2"/>
  <c r="Y42" i="2"/>
  <c r="AB42" i="2"/>
  <c r="AC42" i="2"/>
  <c r="T42" i="2"/>
  <c r="Y35" i="2"/>
  <c r="X35" i="2"/>
  <c r="W35" i="2"/>
  <c r="V35" i="2"/>
  <c r="U35" i="2"/>
  <c r="T35" i="2"/>
  <c r="AC35" i="2"/>
  <c r="AD35" i="2"/>
  <c r="AB35" i="2"/>
  <c r="AD25" i="2"/>
  <c r="AC25" i="2"/>
  <c r="AB25" i="2"/>
  <c r="Y25" i="2"/>
  <c r="X25" i="2"/>
  <c r="W25" i="2"/>
  <c r="V25" i="2"/>
  <c r="U25" i="2"/>
  <c r="T25" i="2"/>
  <c r="AD44" i="2"/>
  <c r="AC44" i="2"/>
  <c r="AB44" i="2"/>
  <c r="Y44" i="2"/>
  <c r="X44" i="2"/>
  <c r="W44" i="2"/>
  <c r="V44" i="2"/>
  <c r="U44" i="2"/>
  <c r="T44" i="2"/>
  <c r="R26" i="3"/>
  <c r="Z26" i="3"/>
  <c r="Y26" i="3"/>
  <c r="R28" i="3"/>
  <c r="Z28" i="3"/>
  <c r="Y28" i="3"/>
  <c r="P26" i="3"/>
  <c r="U26" i="3" s="1"/>
  <c r="P25" i="3"/>
  <c r="R25" i="3"/>
  <c r="Y25" i="3"/>
  <c r="Z25" i="3"/>
  <c r="U53" i="2"/>
  <c r="AC53" i="2"/>
  <c r="AB53" i="2"/>
  <c r="AD53" i="2"/>
  <c r="Y52" i="2"/>
  <c r="AD52" i="2"/>
  <c r="AB52" i="2"/>
  <c r="AC52" i="2"/>
  <c r="AD51" i="2"/>
  <c r="AC51" i="2"/>
  <c r="AB51" i="2"/>
  <c r="Y40" i="2"/>
  <c r="AB40" i="2"/>
  <c r="AC40" i="2"/>
  <c r="AD40" i="2"/>
  <c r="Y39" i="2"/>
  <c r="AC39" i="2"/>
  <c r="AD39" i="2"/>
  <c r="AB39" i="2"/>
  <c r="W38" i="2"/>
  <c r="AB38" i="2"/>
  <c r="AD38" i="2"/>
  <c r="AC38" i="2"/>
  <c r="AD37" i="2"/>
  <c r="AC37" i="2"/>
  <c r="AB37" i="2"/>
  <c r="AC36" i="2"/>
  <c r="AD36" i="2"/>
  <c r="AB36" i="2"/>
  <c r="AB34" i="2"/>
  <c r="AD34" i="2"/>
  <c r="AC34" i="2"/>
  <c r="AC30" i="2"/>
  <c r="AD30" i="2"/>
  <c r="AB30" i="2"/>
  <c r="AC31" i="2"/>
  <c r="AD31" i="2"/>
  <c r="AB31" i="2"/>
  <c r="Y33" i="2"/>
  <c r="AC33" i="2"/>
  <c r="AD33" i="2"/>
  <c r="AB33" i="2"/>
  <c r="AC26" i="2"/>
  <c r="AB26" i="2"/>
  <c r="AD26" i="2"/>
  <c r="AC27" i="2"/>
  <c r="AB27" i="2"/>
  <c r="AD27" i="2"/>
  <c r="W28" i="2"/>
  <c r="AC28" i="2"/>
  <c r="AB28" i="2"/>
  <c r="AD28" i="2"/>
  <c r="BJ3" i="1" a="1"/>
  <c r="AO3" i="1" a="1"/>
  <c r="AI3" i="1" a="1"/>
  <c r="BG3" i="1" a="1"/>
  <c r="AL3" i="1" a="1"/>
  <c r="BY3" i="1" a="1"/>
  <c r="AX3" i="1" a="1"/>
  <c r="BS3" i="1" a="1"/>
  <c r="AU3" i="1" a="1"/>
  <c r="AR3" i="1" a="1"/>
  <c r="BD3" i="1" a="1"/>
  <c r="CB3" i="1" a="1"/>
  <c r="BA3" i="1" a="1"/>
  <c r="BV3" i="1" a="1"/>
  <c r="BP3" i="1" a="1"/>
  <c r="BM3" i="1" a="1"/>
  <c r="AB32" i="2"/>
  <c r="AD32" i="2"/>
  <c r="AC32" i="2"/>
  <c r="V29" i="2"/>
  <c r="AD29" i="2"/>
  <c r="AB29" i="2"/>
  <c r="AC29" i="2"/>
  <c r="Q27" i="3"/>
  <c r="Y27" i="3"/>
  <c r="Z27" i="3"/>
  <c r="X34" i="2"/>
  <c r="W36" i="2"/>
  <c r="P24" i="3"/>
  <c r="T24" i="3" s="1"/>
  <c r="P28" i="3"/>
  <c r="T28" i="3" s="1"/>
  <c r="P27" i="3"/>
  <c r="V53" i="2"/>
  <c r="V40" i="2"/>
  <c r="V39" i="2"/>
  <c r="Y38" i="2"/>
  <c r="W37" i="2"/>
  <c r="Y37" i="2"/>
  <c r="U52" i="2"/>
  <c r="X40" i="2"/>
  <c r="T40" i="2"/>
  <c r="X39" i="2"/>
  <c r="T39" i="2"/>
  <c r="X38" i="2"/>
  <c r="U38" i="2"/>
  <c r="V38" i="2"/>
  <c r="W34" i="2"/>
  <c r="U37" i="2"/>
  <c r="V37" i="2"/>
  <c r="V36" i="2"/>
  <c r="T38" i="2"/>
  <c r="Y32" i="2"/>
  <c r="X31" i="2"/>
  <c r="Y31" i="2"/>
  <c r="U31" i="2"/>
  <c r="T31" i="2"/>
  <c r="W30" i="2"/>
  <c r="Y30" i="2"/>
  <c r="X30" i="2"/>
  <c r="T30" i="2"/>
  <c r="W29" i="2"/>
  <c r="X29" i="2"/>
  <c r="Y29" i="2"/>
  <c r="T27" i="3"/>
  <c r="T25" i="3"/>
  <c r="U28" i="3"/>
  <c r="Q28" i="3"/>
  <c r="U27" i="3"/>
  <c r="Q25" i="3"/>
  <c r="R27" i="3"/>
  <c r="T26" i="3"/>
  <c r="Q26" i="3"/>
  <c r="V52" i="2"/>
  <c r="W53" i="2"/>
  <c r="W52" i="2"/>
  <c r="X53" i="2"/>
  <c r="X52" i="2"/>
  <c r="T52" i="2"/>
  <c r="Y53" i="2"/>
  <c r="T53" i="2"/>
  <c r="U40" i="2"/>
  <c r="W40" i="2"/>
  <c r="U39" i="2"/>
  <c r="W39" i="2"/>
  <c r="V34" i="2"/>
  <c r="T37" i="2"/>
  <c r="U36" i="2"/>
  <c r="Y36" i="2"/>
  <c r="T36" i="2"/>
  <c r="X37" i="2"/>
  <c r="U34" i="2"/>
  <c r="X36" i="2"/>
  <c r="Y34" i="2"/>
  <c r="T34" i="2"/>
  <c r="T32" i="2"/>
  <c r="U33" i="2"/>
  <c r="U32" i="2"/>
  <c r="V33" i="2"/>
  <c r="U30" i="2"/>
  <c r="V31" i="2"/>
  <c r="W32" i="2"/>
  <c r="X33" i="2"/>
  <c r="T33" i="2"/>
  <c r="T29" i="2"/>
  <c r="V32" i="2"/>
  <c r="W33" i="2"/>
  <c r="U29" i="2"/>
  <c r="V30" i="2"/>
  <c r="W31" i="2"/>
  <c r="X32" i="2"/>
  <c r="W24" i="2"/>
  <c r="V28" i="2"/>
  <c r="T27" i="2"/>
  <c r="Y26" i="2"/>
  <c r="X28" i="2"/>
  <c r="Y28" i="2"/>
  <c r="T28" i="2"/>
  <c r="U28" i="2"/>
  <c r="X24" i="2"/>
  <c r="U27" i="2"/>
  <c r="V27" i="2"/>
  <c r="W27" i="2"/>
  <c r="X27" i="2"/>
  <c r="Y27" i="2"/>
  <c r="V26" i="2"/>
  <c r="W26" i="2"/>
  <c r="U26" i="2"/>
  <c r="T26" i="2"/>
  <c r="X26" i="2"/>
  <c r="T24" i="2"/>
  <c r="V24" i="2"/>
  <c r="U24" i="2"/>
  <c r="Y24" i="2"/>
  <c r="D3" i="1"/>
  <c r="C3" i="1"/>
  <c r="A3" i="1"/>
  <c r="U24" i="3" l="1"/>
  <c r="U25" i="3"/>
  <c r="AC84" i="2"/>
  <c r="AB84" i="2"/>
  <c r="AD84" i="2"/>
  <c r="CM3" i="1" s="1"/>
  <c r="T84" i="2" a="1"/>
  <c r="Z85" i="2"/>
  <c r="X84" i="2" a="1"/>
  <c r="U84" i="2" a="1"/>
  <c r="V84" i="2" a="1"/>
  <c r="W84" i="2" a="1"/>
  <c r="Y84" i="2" a="1"/>
  <c r="R29" i="3" a="1"/>
  <c r="Q29" i="3" a="1"/>
  <c r="R24" i="4"/>
  <c r="Y29" i="3"/>
  <c r="Z29" i="3"/>
  <c r="T29" i="3" a="1"/>
  <c r="P72" i="14"/>
  <c r="Q72" i="14"/>
  <c r="P89" i="14"/>
  <c r="Q89" i="14"/>
  <c r="M72" i="14"/>
  <c r="N72" i="14"/>
  <c r="M89" i="14"/>
  <c r="N89" i="14"/>
  <c r="L7" i="14"/>
  <c r="L8" i="14"/>
  <c r="L9" i="14"/>
  <c r="L10" i="14"/>
  <c r="L11" i="14"/>
  <c r="L12" i="14"/>
  <c r="L13" i="14"/>
  <c r="L14" i="14"/>
  <c r="L15" i="14"/>
  <c r="L16" i="14"/>
  <c r="L17" i="14"/>
  <c r="L18" i="14"/>
  <c r="L19" i="14"/>
  <c r="L20" i="14"/>
  <c r="L21" i="14"/>
  <c r="L22" i="14"/>
  <c r="L23" i="14"/>
  <c r="L24" i="14"/>
  <c r="L25" i="14"/>
  <c r="L26" i="14"/>
  <c r="L27" i="14"/>
  <c r="L32" i="14"/>
  <c r="L33" i="14"/>
  <c r="L34" i="14"/>
  <c r="L35" i="14"/>
  <c r="L36" i="14"/>
  <c r="L37" i="14"/>
  <c r="L38" i="14"/>
  <c r="L39" i="14"/>
  <c r="L40" i="14"/>
  <c r="L41" i="14"/>
  <c r="L42" i="14"/>
  <c r="L43" i="14"/>
  <c r="L44" i="14"/>
  <c r="L45" i="14"/>
  <c r="L46" i="14"/>
  <c r="L47" i="14"/>
  <c r="L48" i="14"/>
  <c r="L49" i="14"/>
  <c r="L50" i="14"/>
  <c r="L51" i="14"/>
  <c r="L52" i="14"/>
  <c r="L53" i="14"/>
  <c r="L54" i="14"/>
  <c r="L55" i="14"/>
  <c r="L56" i="14"/>
  <c r="L57" i="14"/>
  <c r="L58" i="14"/>
  <c r="L59" i="14"/>
  <c r="L60" i="14"/>
  <c r="L61" i="14"/>
  <c r="L62" i="14"/>
  <c r="L63" i="14"/>
  <c r="L64" i="14"/>
  <c r="L67" i="14"/>
  <c r="L68" i="14"/>
  <c r="L69" i="14"/>
  <c r="L70" i="14"/>
  <c r="L71" i="14"/>
  <c r="L72" i="14"/>
  <c r="L73" i="14"/>
  <c r="L74" i="14"/>
  <c r="L75" i="14"/>
  <c r="L76" i="14"/>
  <c r="L77" i="14"/>
  <c r="L78" i="14"/>
  <c r="L79" i="14"/>
  <c r="L80" i="14"/>
  <c r="L81" i="14"/>
  <c r="L82" i="14"/>
  <c r="L83" i="14"/>
  <c r="L84" i="14"/>
  <c r="L85" i="14"/>
  <c r="L86" i="14"/>
  <c r="L87" i="14"/>
  <c r="L88" i="14"/>
  <c r="L89" i="14"/>
  <c r="L90" i="14"/>
  <c r="L91" i="14"/>
  <c r="L92" i="14"/>
  <c r="L93" i="14"/>
  <c r="L94" i="14"/>
  <c r="L95" i="14"/>
  <c r="L96" i="14"/>
  <c r="L97" i="14"/>
  <c r="L98" i="14"/>
  <c r="L99" i="14"/>
  <c r="L100" i="14"/>
  <c r="L101" i="14"/>
  <c r="L102" i="14"/>
  <c r="L103" i="14"/>
  <c r="L104" i="14"/>
  <c r="L105" i="14"/>
  <c r="L106" i="14"/>
  <c r="L107" i="14"/>
  <c r="L112" i="14"/>
  <c r="L113" i="14"/>
  <c r="L6" i="14"/>
  <c r="F119" i="14"/>
  <c r="E119" i="14"/>
  <c r="F118" i="14"/>
  <c r="E118" i="14"/>
  <c r="F117" i="14"/>
  <c r="E117" i="14"/>
  <c r="I113" i="14"/>
  <c r="Q113" i="14" s="1"/>
  <c r="H113" i="14"/>
  <c r="P113" i="14" s="1"/>
  <c r="F113" i="14"/>
  <c r="N113" i="14" s="1"/>
  <c r="E113" i="14"/>
  <c r="M113" i="14" s="1"/>
  <c r="I112" i="14"/>
  <c r="Q112" i="14" s="1"/>
  <c r="H112" i="14"/>
  <c r="P112" i="14" s="1"/>
  <c r="F112" i="14"/>
  <c r="N112" i="14" s="1"/>
  <c r="E112" i="14"/>
  <c r="M112" i="14" s="1"/>
  <c r="I111" i="14"/>
  <c r="Q111" i="14" s="1"/>
  <c r="H111" i="14"/>
  <c r="P111" i="14" s="1"/>
  <c r="F111" i="14"/>
  <c r="N111" i="14" s="1"/>
  <c r="E111" i="14"/>
  <c r="M111" i="14" s="1"/>
  <c r="I108" i="14"/>
  <c r="Q108" i="14" s="1"/>
  <c r="H108" i="14"/>
  <c r="P108" i="14" s="1"/>
  <c r="F108" i="14"/>
  <c r="N108" i="14" s="1"/>
  <c r="E108" i="14"/>
  <c r="M108" i="14" s="1"/>
  <c r="I107" i="14"/>
  <c r="Q107" i="14" s="1"/>
  <c r="H107" i="14"/>
  <c r="P107" i="14" s="1"/>
  <c r="F107" i="14"/>
  <c r="N107" i="14" s="1"/>
  <c r="E107" i="14"/>
  <c r="M107" i="14" s="1"/>
  <c r="I106" i="14"/>
  <c r="Q106" i="14" s="1"/>
  <c r="H106" i="14"/>
  <c r="P106" i="14" s="1"/>
  <c r="F106" i="14"/>
  <c r="N106" i="14" s="1"/>
  <c r="E106" i="14"/>
  <c r="M106" i="14" s="1"/>
  <c r="I105" i="14"/>
  <c r="Q105" i="14" s="1"/>
  <c r="H105" i="14"/>
  <c r="P105" i="14" s="1"/>
  <c r="F105" i="14"/>
  <c r="N105" i="14" s="1"/>
  <c r="E105" i="14"/>
  <c r="M105" i="14" s="1"/>
  <c r="I104" i="14"/>
  <c r="Q104" i="14" s="1"/>
  <c r="H104" i="14"/>
  <c r="P104" i="14" s="1"/>
  <c r="F104" i="14"/>
  <c r="N104" i="14" s="1"/>
  <c r="E104" i="14"/>
  <c r="M104" i="14" s="1"/>
  <c r="I103" i="14"/>
  <c r="Q103" i="14" s="1"/>
  <c r="H103" i="14"/>
  <c r="P103" i="14" s="1"/>
  <c r="F103" i="14"/>
  <c r="N103" i="14" s="1"/>
  <c r="E103" i="14"/>
  <c r="M103" i="14" s="1"/>
  <c r="I102" i="14"/>
  <c r="Q102" i="14" s="1"/>
  <c r="H102" i="14"/>
  <c r="P102" i="14" s="1"/>
  <c r="F102" i="14"/>
  <c r="N102" i="14" s="1"/>
  <c r="E102" i="14"/>
  <c r="M102" i="14" s="1"/>
  <c r="I101" i="14"/>
  <c r="Q101" i="14" s="1"/>
  <c r="H101" i="14"/>
  <c r="P101" i="14" s="1"/>
  <c r="F101" i="14"/>
  <c r="N101" i="14" s="1"/>
  <c r="E101" i="14"/>
  <c r="M101" i="14" s="1"/>
  <c r="I100" i="14"/>
  <c r="Q100" i="14" s="1"/>
  <c r="H100" i="14"/>
  <c r="P100" i="14" s="1"/>
  <c r="F100" i="14"/>
  <c r="N100" i="14" s="1"/>
  <c r="E100" i="14"/>
  <c r="M100" i="14" s="1"/>
  <c r="I99" i="14"/>
  <c r="Q99" i="14" s="1"/>
  <c r="H99" i="14"/>
  <c r="P99" i="14" s="1"/>
  <c r="F99" i="14"/>
  <c r="N99" i="14" s="1"/>
  <c r="E99" i="14"/>
  <c r="M99" i="14" s="1"/>
  <c r="I98" i="14"/>
  <c r="Q98" i="14" s="1"/>
  <c r="H98" i="14"/>
  <c r="P98" i="14" s="1"/>
  <c r="F98" i="14"/>
  <c r="N98" i="14" s="1"/>
  <c r="E98" i="14"/>
  <c r="M98" i="14" s="1"/>
  <c r="I97" i="14"/>
  <c r="Q97" i="14" s="1"/>
  <c r="H97" i="14"/>
  <c r="P97" i="14" s="1"/>
  <c r="F97" i="14"/>
  <c r="N97" i="14" s="1"/>
  <c r="E97" i="14"/>
  <c r="M97" i="14" s="1"/>
  <c r="I96" i="14"/>
  <c r="Q96" i="14" s="1"/>
  <c r="H96" i="14"/>
  <c r="P96" i="14" s="1"/>
  <c r="F96" i="14"/>
  <c r="N96" i="14" s="1"/>
  <c r="E96" i="14"/>
  <c r="M96" i="14" s="1"/>
  <c r="I95" i="14"/>
  <c r="Q95" i="14" s="1"/>
  <c r="H95" i="14"/>
  <c r="P95" i="14" s="1"/>
  <c r="F95" i="14"/>
  <c r="N95" i="14" s="1"/>
  <c r="E95" i="14"/>
  <c r="M95" i="14" s="1"/>
  <c r="I94" i="14"/>
  <c r="Q94" i="14" s="1"/>
  <c r="H94" i="14"/>
  <c r="P94" i="14" s="1"/>
  <c r="F94" i="14"/>
  <c r="N94" i="14" s="1"/>
  <c r="E94" i="14"/>
  <c r="M94" i="14" s="1"/>
  <c r="I93" i="14"/>
  <c r="Q93" i="14" s="1"/>
  <c r="H93" i="14"/>
  <c r="P93" i="14" s="1"/>
  <c r="F93" i="14"/>
  <c r="N93" i="14" s="1"/>
  <c r="E93" i="14"/>
  <c r="M93" i="14" s="1"/>
  <c r="I92" i="14"/>
  <c r="Q92" i="14" s="1"/>
  <c r="H92" i="14"/>
  <c r="P92" i="14" s="1"/>
  <c r="F92" i="14"/>
  <c r="N92" i="14" s="1"/>
  <c r="E92" i="14"/>
  <c r="M92" i="14" s="1"/>
  <c r="I91" i="14"/>
  <c r="Q91" i="14" s="1"/>
  <c r="H91" i="14"/>
  <c r="P91" i="14" s="1"/>
  <c r="F91" i="14"/>
  <c r="N91" i="14" s="1"/>
  <c r="E91" i="14"/>
  <c r="M91" i="14" s="1"/>
  <c r="I90" i="14"/>
  <c r="Q90" i="14" s="1"/>
  <c r="H90" i="14"/>
  <c r="P90" i="14" s="1"/>
  <c r="F90" i="14"/>
  <c r="N90" i="14" s="1"/>
  <c r="E90" i="14"/>
  <c r="M90" i="14" s="1"/>
  <c r="I88" i="14"/>
  <c r="Q88" i="14" s="1"/>
  <c r="H88" i="14"/>
  <c r="P88" i="14" s="1"/>
  <c r="F88" i="14"/>
  <c r="N88" i="14" s="1"/>
  <c r="E88" i="14"/>
  <c r="M88" i="14" s="1"/>
  <c r="I87" i="14"/>
  <c r="Q87" i="14" s="1"/>
  <c r="H87" i="14"/>
  <c r="P87" i="14" s="1"/>
  <c r="F87" i="14"/>
  <c r="N87" i="14" s="1"/>
  <c r="E87" i="14"/>
  <c r="M87" i="14" s="1"/>
  <c r="I86" i="14"/>
  <c r="Q86" i="14" s="1"/>
  <c r="H86" i="14"/>
  <c r="P86" i="14" s="1"/>
  <c r="F86" i="14"/>
  <c r="N86" i="14" s="1"/>
  <c r="E86" i="14"/>
  <c r="M86" i="14" s="1"/>
  <c r="I85" i="14"/>
  <c r="Q85" i="14" s="1"/>
  <c r="H85" i="14"/>
  <c r="P85" i="14" s="1"/>
  <c r="F85" i="14"/>
  <c r="N85" i="14" s="1"/>
  <c r="E85" i="14"/>
  <c r="M85" i="14" s="1"/>
  <c r="I84" i="14"/>
  <c r="Q84" i="14" s="1"/>
  <c r="H84" i="14"/>
  <c r="P84" i="14" s="1"/>
  <c r="F84" i="14"/>
  <c r="N84" i="14" s="1"/>
  <c r="E84" i="14"/>
  <c r="M84" i="14" s="1"/>
  <c r="I83" i="14"/>
  <c r="Q83" i="14" s="1"/>
  <c r="H83" i="14"/>
  <c r="P83" i="14" s="1"/>
  <c r="F83" i="14"/>
  <c r="N83" i="14" s="1"/>
  <c r="E83" i="14"/>
  <c r="M83" i="14" s="1"/>
  <c r="I82" i="14"/>
  <c r="Q82" i="14" s="1"/>
  <c r="H82" i="14"/>
  <c r="P82" i="14" s="1"/>
  <c r="F82" i="14"/>
  <c r="N82" i="14" s="1"/>
  <c r="E82" i="14"/>
  <c r="M82" i="14" s="1"/>
  <c r="I81" i="14"/>
  <c r="Q81" i="14" s="1"/>
  <c r="H81" i="14"/>
  <c r="P81" i="14" s="1"/>
  <c r="F81" i="14"/>
  <c r="N81" i="14" s="1"/>
  <c r="E81" i="14"/>
  <c r="M81" i="14" s="1"/>
  <c r="I80" i="14"/>
  <c r="Q80" i="14" s="1"/>
  <c r="H80" i="14"/>
  <c r="P80" i="14" s="1"/>
  <c r="F80" i="14"/>
  <c r="N80" i="14" s="1"/>
  <c r="E80" i="14"/>
  <c r="M80" i="14" s="1"/>
  <c r="I79" i="14"/>
  <c r="Q79" i="14" s="1"/>
  <c r="H79" i="14"/>
  <c r="P79" i="14" s="1"/>
  <c r="F79" i="14"/>
  <c r="N79" i="14" s="1"/>
  <c r="E79" i="14"/>
  <c r="M79" i="14" s="1"/>
  <c r="I78" i="14"/>
  <c r="Q78" i="14" s="1"/>
  <c r="H78" i="14"/>
  <c r="P78" i="14" s="1"/>
  <c r="F78" i="14"/>
  <c r="N78" i="14" s="1"/>
  <c r="E78" i="14"/>
  <c r="M78" i="14" s="1"/>
  <c r="I77" i="14"/>
  <c r="Q77" i="14" s="1"/>
  <c r="H77" i="14"/>
  <c r="P77" i="14" s="1"/>
  <c r="F77" i="14"/>
  <c r="N77" i="14" s="1"/>
  <c r="E77" i="14"/>
  <c r="M77" i="14" s="1"/>
  <c r="I76" i="14"/>
  <c r="Q76" i="14" s="1"/>
  <c r="H76" i="14"/>
  <c r="P76" i="14" s="1"/>
  <c r="F76" i="14"/>
  <c r="N76" i="14" s="1"/>
  <c r="E76" i="14"/>
  <c r="M76" i="14" s="1"/>
  <c r="I75" i="14"/>
  <c r="Q75" i="14" s="1"/>
  <c r="H75" i="14"/>
  <c r="P75" i="14" s="1"/>
  <c r="F75" i="14"/>
  <c r="N75" i="14" s="1"/>
  <c r="E75" i="14"/>
  <c r="M75" i="14" s="1"/>
  <c r="I74" i="14"/>
  <c r="Q74" i="14" s="1"/>
  <c r="H74" i="14"/>
  <c r="P74" i="14" s="1"/>
  <c r="F74" i="14"/>
  <c r="N74" i="14" s="1"/>
  <c r="E74" i="14"/>
  <c r="M74" i="14" s="1"/>
  <c r="I73" i="14"/>
  <c r="Q73" i="14" s="1"/>
  <c r="H73" i="14"/>
  <c r="P73" i="14" s="1"/>
  <c r="F73" i="14"/>
  <c r="N73" i="14" s="1"/>
  <c r="E73" i="14"/>
  <c r="M73" i="14" s="1"/>
  <c r="I71" i="14"/>
  <c r="Q71" i="14" s="1"/>
  <c r="H71" i="14"/>
  <c r="P71" i="14" s="1"/>
  <c r="F71" i="14"/>
  <c r="N71" i="14" s="1"/>
  <c r="E71" i="14"/>
  <c r="M71" i="14" s="1"/>
  <c r="I70" i="14"/>
  <c r="Q70" i="14" s="1"/>
  <c r="H70" i="14"/>
  <c r="P70" i="14" s="1"/>
  <c r="F70" i="14"/>
  <c r="N70" i="14" s="1"/>
  <c r="E70" i="14"/>
  <c r="M70" i="14" s="1"/>
  <c r="I69" i="14"/>
  <c r="Q69" i="14" s="1"/>
  <c r="H69" i="14"/>
  <c r="P69" i="14" s="1"/>
  <c r="F69" i="14"/>
  <c r="N69" i="14" s="1"/>
  <c r="E69" i="14"/>
  <c r="M69" i="14" s="1"/>
  <c r="I68" i="14"/>
  <c r="Q68" i="14" s="1"/>
  <c r="H68" i="14"/>
  <c r="P68" i="14" s="1"/>
  <c r="F68" i="14"/>
  <c r="N68" i="14" s="1"/>
  <c r="E68" i="14"/>
  <c r="M68" i="14" s="1"/>
  <c r="I67" i="14"/>
  <c r="Q67" i="14" s="1"/>
  <c r="H67" i="14"/>
  <c r="P67" i="14" s="1"/>
  <c r="F67" i="14"/>
  <c r="N67" i="14" s="1"/>
  <c r="E67" i="14"/>
  <c r="M67" i="14" s="1"/>
  <c r="I64" i="14"/>
  <c r="Q64" i="14" s="1"/>
  <c r="H64" i="14"/>
  <c r="P64" i="14" s="1"/>
  <c r="F64" i="14"/>
  <c r="N64" i="14" s="1"/>
  <c r="E64" i="14"/>
  <c r="M64" i="14" s="1"/>
  <c r="I63" i="14"/>
  <c r="Q63" i="14" s="1"/>
  <c r="H63" i="14"/>
  <c r="P63" i="14" s="1"/>
  <c r="F63" i="14"/>
  <c r="N63" i="14" s="1"/>
  <c r="E63" i="14"/>
  <c r="M63" i="14" s="1"/>
  <c r="I62" i="14"/>
  <c r="Q62" i="14" s="1"/>
  <c r="H62" i="14"/>
  <c r="P62" i="14" s="1"/>
  <c r="F62" i="14"/>
  <c r="N62" i="14" s="1"/>
  <c r="E62" i="14"/>
  <c r="M62" i="14" s="1"/>
  <c r="I61" i="14"/>
  <c r="Q61" i="14" s="1"/>
  <c r="H61" i="14"/>
  <c r="P61" i="14" s="1"/>
  <c r="F61" i="14"/>
  <c r="N61" i="14" s="1"/>
  <c r="E61" i="14"/>
  <c r="M61" i="14" s="1"/>
  <c r="I60" i="14"/>
  <c r="Q60" i="14" s="1"/>
  <c r="H60" i="14"/>
  <c r="P60" i="14" s="1"/>
  <c r="F60" i="14"/>
  <c r="N60" i="14" s="1"/>
  <c r="E60" i="14"/>
  <c r="M60" i="14" s="1"/>
  <c r="I59" i="14"/>
  <c r="Q59" i="14" s="1"/>
  <c r="H59" i="14"/>
  <c r="P59" i="14" s="1"/>
  <c r="F59" i="14"/>
  <c r="N59" i="14" s="1"/>
  <c r="E59" i="14"/>
  <c r="M59" i="14" s="1"/>
  <c r="I58" i="14"/>
  <c r="Q58" i="14" s="1"/>
  <c r="H58" i="14"/>
  <c r="P58" i="14" s="1"/>
  <c r="F58" i="14"/>
  <c r="N58" i="14" s="1"/>
  <c r="E58" i="14"/>
  <c r="M58" i="14" s="1"/>
  <c r="I57" i="14"/>
  <c r="Q57" i="14" s="1"/>
  <c r="H57" i="14"/>
  <c r="P57" i="14" s="1"/>
  <c r="F57" i="14"/>
  <c r="N57" i="14" s="1"/>
  <c r="E57" i="14"/>
  <c r="M57" i="14" s="1"/>
  <c r="I56" i="14"/>
  <c r="Q56" i="14" s="1"/>
  <c r="H56" i="14"/>
  <c r="P56" i="14" s="1"/>
  <c r="F56" i="14"/>
  <c r="N56" i="14" s="1"/>
  <c r="E56" i="14"/>
  <c r="M56" i="14" s="1"/>
  <c r="I55" i="14"/>
  <c r="Q55" i="14" s="1"/>
  <c r="H55" i="14"/>
  <c r="P55" i="14" s="1"/>
  <c r="F55" i="14"/>
  <c r="N55" i="14" s="1"/>
  <c r="E55" i="14"/>
  <c r="M55" i="14" s="1"/>
  <c r="I54" i="14"/>
  <c r="Q54" i="14" s="1"/>
  <c r="H54" i="14"/>
  <c r="P54" i="14" s="1"/>
  <c r="F54" i="14"/>
  <c r="N54" i="14" s="1"/>
  <c r="E54" i="14"/>
  <c r="M54" i="14" s="1"/>
  <c r="I53" i="14"/>
  <c r="Q53" i="14" s="1"/>
  <c r="H53" i="14"/>
  <c r="P53" i="14" s="1"/>
  <c r="F53" i="14"/>
  <c r="N53" i="14" s="1"/>
  <c r="E53" i="14"/>
  <c r="M53" i="14" s="1"/>
  <c r="I52" i="14"/>
  <c r="Q52" i="14" s="1"/>
  <c r="H52" i="14"/>
  <c r="P52" i="14" s="1"/>
  <c r="F52" i="14"/>
  <c r="N52" i="14" s="1"/>
  <c r="E52" i="14"/>
  <c r="M52" i="14" s="1"/>
  <c r="I51" i="14"/>
  <c r="Q51" i="14" s="1"/>
  <c r="H51" i="14"/>
  <c r="P51" i="14" s="1"/>
  <c r="F51" i="14"/>
  <c r="N51" i="14" s="1"/>
  <c r="E51" i="14"/>
  <c r="M51" i="14" s="1"/>
  <c r="I50" i="14"/>
  <c r="Q50" i="14" s="1"/>
  <c r="H50" i="14"/>
  <c r="P50" i="14" s="1"/>
  <c r="F50" i="14"/>
  <c r="N50" i="14" s="1"/>
  <c r="E50" i="14"/>
  <c r="M50" i="14" s="1"/>
  <c r="I49" i="14"/>
  <c r="Q49" i="14" s="1"/>
  <c r="H49" i="14"/>
  <c r="P49" i="14" s="1"/>
  <c r="F49" i="14"/>
  <c r="N49" i="14" s="1"/>
  <c r="E49" i="14"/>
  <c r="M49" i="14" s="1"/>
  <c r="I48" i="14"/>
  <c r="Q48" i="14" s="1"/>
  <c r="H48" i="14"/>
  <c r="P48" i="14" s="1"/>
  <c r="F48" i="14"/>
  <c r="N48" i="14" s="1"/>
  <c r="E48" i="14"/>
  <c r="M48" i="14" s="1"/>
  <c r="I47" i="14"/>
  <c r="Q47" i="14" s="1"/>
  <c r="H47" i="14"/>
  <c r="P47" i="14" s="1"/>
  <c r="F47" i="14"/>
  <c r="N47" i="14" s="1"/>
  <c r="E47" i="14"/>
  <c r="M47" i="14" s="1"/>
  <c r="I46" i="14"/>
  <c r="Q46" i="14" s="1"/>
  <c r="H46" i="14"/>
  <c r="P46" i="14" s="1"/>
  <c r="F46" i="14"/>
  <c r="N46" i="14" s="1"/>
  <c r="E46" i="14"/>
  <c r="M46" i="14" s="1"/>
  <c r="I45" i="14"/>
  <c r="Q45" i="14" s="1"/>
  <c r="H45" i="14"/>
  <c r="P45" i="14" s="1"/>
  <c r="F45" i="14"/>
  <c r="N45" i="14" s="1"/>
  <c r="E45" i="14"/>
  <c r="M45" i="14" s="1"/>
  <c r="I44" i="14"/>
  <c r="Q44" i="14" s="1"/>
  <c r="H44" i="14"/>
  <c r="P44" i="14" s="1"/>
  <c r="F44" i="14"/>
  <c r="N44" i="14" s="1"/>
  <c r="E44" i="14"/>
  <c r="M44" i="14" s="1"/>
  <c r="I43" i="14"/>
  <c r="Q43" i="14" s="1"/>
  <c r="H43" i="14"/>
  <c r="P43" i="14" s="1"/>
  <c r="F43" i="14"/>
  <c r="N43" i="14" s="1"/>
  <c r="E43" i="14"/>
  <c r="M43" i="14" s="1"/>
  <c r="I42" i="14"/>
  <c r="Q42" i="14" s="1"/>
  <c r="H42" i="14"/>
  <c r="P42" i="14" s="1"/>
  <c r="F42" i="14"/>
  <c r="N42" i="14" s="1"/>
  <c r="E42" i="14"/>
  <c r="M42" i="14" s="1"/>
  <c r="I41" i="14"/>
  <c r="Q41" i="14" s="1"/>
  <c r="H41" i="14"/>
  <c r="P41" i="14" s="1"/>
  <c r="F41" i="14"/>
  <c r="N41" i="14" s="1"/>
  <c r="E41" i="14"/>
  <c r="M41" i="14" s="1"/>
  <c r="I40" i="14"/>
  <c r="Q40" i="14" s="1"/>
  <c r="H40" i="14"/>
  <c r="P40" i="14" s="1"/>
  <c r="F40" i="14"/>
  <c r="N40" i="14" s="1"/>
  <c r="E40" i="14"/>
  <c r="M40" i="14" s="1"/>
  <c r="I39" i="14"/>
  <c r="Q39" i="14" s="1"/>
  <c r="H39" i="14"/>
  <c r="P39" i="14" s="1"/>
  <c r="F39" i="14"/>
  <c r="N39" i="14" s="1"/>
  <c r="E39" i="14"/>
  <c r="M39" i="14" s="1"/>
  <c r="I38" i="14"/>
  <c r="Q38" i="14" s="1"/>
  <c r="H38" i="14"/>
  <c r="P38" i="14" s="1"/>
  <c r="F38" i="14"/>
  <c r="N38" i="14" s="1"/>
  <c r="E38" i="14"/>
  <c r="M38" i="14" s="1"/>
  <c r="I37" i="14"/>
  <c r="Q37" i="14" s="1"/>
  <c r="H37" i="14"/>
  <c r="P37" i="14" s="1"/>
  <c r="F37" i="14"/>
  <c r="N37" i="14" s="1"/>
  <c r="E37" i="14"/>
  <c r="M37" i="14" s="1"/>
  <c r="I36" i="14"/>
  <c r="Q36" i="14" s="1"/>
  <c r="H36" i="14"/>
  <c r="P36" i="14" s="1"/>
  <c r="F36" i="14"/>
  <c r="N36" i="14" s="1"/>
  <c r="E36" i="14"/>
  <c r="M36" i="14" s="1"/>
  <c r="I35" i="14"/>
  <c r="Q35" i="14" s="1"/>
  <c r="H35" i="14"/>
  <c r="P35" i="14" s="1"/>
  <c r="F35" i="14"/>
  <c r="N35" i="14" s="1"/>
  <c r="E35" i="14"/>
  <c r="M35" i="14" s="1"/>
  <c r="I34" i="14"/>
  <c r="Q34" i="14" s="1"/>
  <c r="H34" i="14"/>
  <c r="P34" i="14" s="1"/>
  <c r="F34" i="14"/>
  <c r="N34" i="14" s="1"/>
  <c r="E34" i="14"/>
  <c r="M34" i="14" s="1"/>
  <c r="I33" i="14"/>
  <c r="Q33" i="14" s="1"/>
  <c r="H33" i="14"/>
  <c r="P33" i="14" s="1"/>
  <c r="F33" i="14"/>
  <c r="N33" i="14" s="1"/>
  <c r="E33" i="14"/>
  <c r="M33" i="14" s="1"/>
  <c r="I32" i="14"/>
  <c r="Q32" i="14" s="1"/>
  <c r="H32" i="14"/>
  <c r="P32" i="14" s="1"/>
  <c r="F32" i="14"/>
  <c r="N32" i="14" s="1"/>
  <c r="E32" i="14"/>
  <c r="M32" i="14" s="1"/>
  <c r="I30" i="14"/>
  <c r="Q30" i="14" s="1"/>
  <c r="H30" i="14"/>
  <c r="P30" i="14" s="1"/>
  <c r="F30" i="14"/>
  <c r="N30" i="14" s="1"/>
  <c r="E30" i="14"/>
  <c r="M30" i="14" s="1"/>
  <c r="I29" i="14"/>
  <c r="Q29" i="14" s="1"/>
  <c r="H29" i="14"/>
  <c r="P29" i="14" s="1"/>
  <c r="F29" i="14"/>
  <c r="N29" i="14" s="1"/>
  <c r="E29" i="14"/>
  <c r="M29" i="14" s="1"/>
  <c r="I28" i="14"/>
  <c r="Q28" i="14" s="1"/>
  <c r="H28" i="14"/>
  <c r="P28" i="14" s="1"/>
  <c r="F28" i="14"/>
  <c r="N28" i="14" s="1"/>
  <c r="E28" i="14"/>
  <c r="M28" i="14" s="1"/>
  <c r="I27" i="14"/>
  <c r="Q27" i="14" s="1"/>
  <c r="H27" i="14"/>
  <c r="P27" i="14" s="1"/>
  <c r="F27" i="14"/>
  <c r="N27" i="14" s="1"/>
  <c r="E27" i="14"/>
  <c r="M27" i="14" s="1"/>
  <c r="I26" i="14"/>
  <c r="Q26" i="14" s="1"/>
  <c r="H26" i="14"/>
  <c r="P26" i="14" s="1"/>
  <c r="F26" i="14"/>
  <c r="N26" i="14" s="1"/>
  <c r="E26" i="14"/>
  <c r="M26" i="14" s="1"/>
  <c r="I25" i="14"/>
  <c r="Q25" i="14" s="1"/>
  <c r="H25" i="14"/>
  <c r="P25" i="14" s="1"/>
  <c r="F25" i="14"/>
  <c r="N25" i="14" s="1"/>
  <c r="E25" i="14"/>
  <c r="M25" i="14" s="1"/>
  <c r="I24" i="14"/>
  <c r="Q24" i="14" s="1"/>
  <c r="H24" i="14"/>
  <c r="P24" i="14" s="1"/>
  <c r="F24" i="14"/>
  <c r="N24" i="14" s="1"/>
  <c r="E24" i="14"/>
  <c r="M24" i="14" s="1"/>
  <c r="I23" i="14"/>
  <c r="Q23" i="14" s="1"/>
  <c r="H23" i="14"/>
  <c r="P23" i="14" s="1"/>
  <c r="F23" i="14"/>
  <c r="N23" i="14" s="1"/>
  <c r="E23" i="14"/>
  <c r="M23" i="14" s="1"/>
  <c r="I22" i="14"/>
  <c r="Q22" i="14" s="1"/>
  <c r="H22" i="14"/>
  <c r="P22" i="14" s="1"/>
  <c r="F22" i="14"/>
  <c r="N22" i="14" s="1"/>
  <c r="E22" i="14"/>
  <c r="M22" i="14" s="1"/>
  <c r="I21" i="14"/>
  <c r="Q21" i="14" s="1"/>
  <c r="H21" i="14"/>
  <c r="P21" i="14" s="1"/>
  <c r="F21" i="14"/>
  <c r="N21" i="14" s="1"/>
  <c r="E21" i="14"/>
  <c r="M21" i="14" s="1"/>
  <c r="I20" i="14"/>
  <c r="Q20" i="14" s="1"/>
  <c r="H20" i="14"/>
  <c r="P20" i="14" s="1"/>
  <c r="F20" i="14"/>
  <c r="N20" i="14" s="1"/>
  <c r="E20" i="14"/>
  <c r="M20" i="14" s="1"/>
  <c r="I19" i="14"/>
  <c r="Q19" i="14" s="1"/>
  <c r="H19" i="14"/>
  <c r="P19" i="14" s="1"/>
  <c r="F19" i="14"/>
  <c r="N19" i="14" s="1"/>
  <c r="E19" i="14"/>
  <c r="M19" i="14" s="1"/>
  <c r="I18" i="14"/>
  <c r="Q18" i="14" s="1"/>
  <c r="H18" i="14"/>
  <c r="P18" i="14" s="1"/>
  <c r="F18" i="14"/>
  <c r="N18" i="14" s="1"/>
  <c r="E18" i="14"/>
  <c r="M18" i="14" s="1"/>
  <c r="I17" i="14"/>
  <c r="Q17" i="14" s="1"/>
  <c r="H17" i="14"/>
  <c r="P17" i="14" s="1"/>
  <c r="F17" i="14"/>
  <c r="N17" i="14" s="1"/>
  <c r="E17" i="14"/>
  <c r="M17" i="14" s="1"/>
  <c r="I16" i="14"/>
  <c r="Q16" i="14" s="1"/>
  <c r="H16" i="14"/>
  <c r="P16" i="14" s="1"/>
  <c r="F16" i="14"/>
  <c r="N16" i="14" s="1"/>
  <c r="E16" i="14"/>
  <c r="M16" i="14" s="1"/>
  <c r="I15" i="14"/>
  <c r="Q15" i="14" s="1"/>
  <c r="H15" i="14"/>
  <c r="P15" i="14" s="1"/>
  <c r="F15" i="14"/>
  <c r="N15" i="14" s="1"/>
  <c r="E15" i="14"/>
  <c r="M15" i="14" s="1"/>
  <c r="I14" i="14"/>
  <c r="Q14" i="14" s="1"/>
  <c r="H14" i="14"/>
  <c r="P14" i="14" s="1"/>
  <c r="F14" i="14"/>
  <c r="N14" i="14" s="1"/>
  <c r="E14" i="14"/>
  <c r="M14" i="14" s="1"/>
  <c r="I13" i="14"/>
  <c r="Q13" i="14" s="1"/>
  <c r="H13" i="14"/>
  <c r="P13" i="14" s="1"/>
  <c r="F13" i="14"/>
  <c r="N13" i="14" s="1"/>
  <c r="E13" i="14"/>
  <c r="M13" i="14" s="1"/>
  <c r="I12" i="14"/>
  <c r="Q12" i="14" s="1"/>
  <c r="H12" i="14"/>
  <c r="P12" i="14" s="1"/>
  <c r="F12" i="14"/>
  <c r="N12" i="14" s="1"/>
  <c r="E12" i="14"/>
  <c r="M12" i="14" s="1"/>
  <c r="I11" i="14"/>
  <c r="Q11" i="14" s="1"/>
  <c r="H11" i="14"/>
  <c r="P11" i="14" s="1"/>
  <c r="F11" i="14"/>
  <c r="N11" i="14" s="1"/>
  <c r="E11" i="14"/>
  <c r="M11" i="14" s="1"/>
  <c r="I10" i="14"/>
  <c r="Q10" i="14" s="1"/>
  <c r="H10" i="14"/>
  <c r="P10" i="14" s="1"/>
  <c r="F10" i="14"/>
  <c r="N10" i="14" s="1"/>
  <c r="E10" i="14"/>
  <c r="M10" i="14" s="1"/>
  <c r="I9" i="14"/>
  <c r="Q9" i="14" s="1"/>
  <c r="H9" i="14"/>
  <c r="P9" i="14" s="1"/>
  <c r="F9" i="14"/>
  <c r="N9" i="14" s="1"/>
  <c r="E9" i="14"/>
  <c r="M9" i="14" s="1"/>
  <c r="I8" i="14"/>
  <c r="Q8" i="14" s="1"/>
  <c r="H8" i="14"/>
  <c r="P8" i="14" s="1"/>
  <c r="F8" i="14"/>
  <c r="N8" i="14" s="1"/>
  <c r="E8" i="14"/>
  <c r="M8" i="14" s="1"/>
  <c r="I7" i="14"/>
  <c r="Q7" i="14" s="1"/>
  <c r="H7" i="14"/>
  <c r="P7" i="14" s="1"/>
  <c r="F7" i="14"/>
  <c r="N7" i="14" s="1"/>
  <c r="E7" i="14"/>
  <c r="M7" i="14" s="1"/>
  <c r="I6" i="14"/>
  <c r="Q6" i="14" s="1"/>
  <c r="H6" i="14"/>
  <c r="P6" i="14" s="1"/>
  <c r="F6" i="14"/>
  <c r="N6" i="14" s="1"/>
  <c r="E6" i="14"/>
  <c r="M6" i="14" s="1"/>
  <c r="U29" i="3" l="1" a="1"/>
  <c r="T37" i="3"/>
  <c r="R22" i="4"/>
  <c r="CK3" i="1"/>
  <c r="V150" i="2"/>
  <c r="V144" i="2"/>
  <c r="W150" i="2"/>
  <c r="W144" i="2"/>
  <c r="Y144" i="2"/>
  <c r="Y150" i="2"/>
  <c r="O23" i="4"/>
  <c r="N26" i="4"/>
  <c r="P38" i="4"/>
  <c r="P39" i="4"/>
  <c r="P40" i="4"/>
  <c r="P35" i="4"/>
  <c r="P36" i="4"/>
  <c r="P37" i="4"/>
  <c r="P31" i="4"/>
  <c r="P32" i="4"/>
  <c r="P33" i="4"/>
  <c r="P34" i="4"/>
  <c r="P29" i="4"/>
  <c r="P30" i="4"/>
  <c r="P27" i="4"/>
  <c r="P28" i="4"/>
  <c r="P24" i="4"/>
  <c r="P25" i="4"/>
  <c r="P26" i="4"/>
  <c r="P23" i="4"/>
  <c r="R23" i="4"/>
  <c r="N23" i="4"/>
  <c r="Q23" i="4"/>
  <c r="CL3" i="1"/>
  <c r="R37" i="3"/>
  <c r="N24" i="4"/>
  <c r="N25" i="4"/>
  <c r="U37" i="3" l="1"/>
  <c r="X144" i="2"/>
  <c r="X150" i="2"/>
  <c r="U150" i="2"/>
  <c r="U144" i="2"/>
  <c r="T144" i="2"/>
  <c r="T150" i="2"/>
  <c r="O22" i="4"/>
  <c r="N22" i="4"/>
  <c r="P22" i="4"/>
  <c r="Q22" i="4"/>
  <c r="Q37" i="3"/>
  <c r="T34" i="3"/>
  <c r="T35" i="3" s="1"/>
  <c r="R34" i="3" l="1"/>
  <c r="R35" i="3" s="1"/>
  <c r="U34" i="3"/>
  <c r="U35" i="3" s="1"/>
  <c r="Q34" i="3"/>
  <c r="Q35" i="3" s="1"/>
  <c r="CU3" i="1" l="1"/>
  <c r="CT3" i="1"/>
  <c r="CJ3" i="1"/>
  <c r="CS3" i="1"/>
  <c r="CI3" i="1"/>
  <c r="CH3" i="1"/>
  <c r="CG3" i="1" l="1"/>
  <c r="CR3" i="1"/>
  <c r="CF3" i="1"/>
  <c r="CQ3" i="1"/>
  <c r="CE3" i="1"/>
  <c r="CP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2" authorId="0" shapeId="0" xr:uid="{B4CFA4D6-EFF0-41FE-9BB6-02BB0167EF3F}">
      <text>
        <r>
          <rPr>
            <b/>
            <sz val="9"/>
            <color indexed="81"/>
            <rFont val="MS P ゴシック"/>
            <family val="3"/>
            <charset val="128"/>
          </rPr>
          <t>新規申請：新
変更申請：変
更新申請：更
年度ごとに入力更新</t>
        </r>
      </text>
    </comment>
    <comment ref="AA2" authorId="0" shapeId="0" xr:uid="{3BE37310-767E-4470-9EC6-40AEB9ACCA22}">
      <text>
        <r>
          <rPr>
            <sz val="9"/>
            <color indexed="81"/>
            <rFont val="MS P ゴシック"/>
            <family val="3"/>
            <charset val="128"/>
          </rPr>
          <t>2021更新、旧データ削除</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<sst xmlns="http://schemas.openxmlformats.org/spreadsheetml/2006/main" count="2240" uniqueCount="924">
  <si>
    <r>
      <t>東京都エコ農産物認証申請書（</t>
    </r>
    <r>
      <rPr>
        <sz val="28"/>
        <rFont val="ＭＳ Ｐゴシック"/>
        <family val="3"/>
        <charset val="128"/>
      </rPr>
      <t>栽培計画書）</t>
    </r>
    <phoneticPr fontId="8"/>
  </si>
  <si>
    <t>申請者氏名：</t>
    <rPh sb="0" eb="3">
      <t>シンセイシャ</t>
    </rPh>
    <rPh sb="3" eb="5">
      <t>シメイ</t>
    </rPh>
    <phoneticPr fontId="8"/>
  </si>
  <si>
    <t>＊１</t>
    <phoneticPr fontId="8"/>
  </si>
  <si>
    <t>認証区分</t>
    <rPh sb="0" eb="1">
      <t>ニン</t>
    </rPh>
    <phoneticPr fontId="8"/>
  </si>
  <si>
    <t>作付面積</t>
    <rPh sb="0" eb="2">
      <t>サクツ</t>
    </rPh>
    <rPh sb="2" eb="4">
      <t>メンセキ</t>
    </rPh>
    <phoneticPr fontId="8"/>
  </si>
  <si>
    <t>栽培期間</t>
    <rPh sb="0" eb="2">
      <t>サイバイ</t>
    </rPh>
    <rPh sb="2" eb="4">
      <t>キカン</t>
    </rPh>
    <phoneticPr fontId="8"/>
  </si>
  <si>
    <t>土づくりの技術</t>
    <rPh sb="0" eb="1">
      <t>ツチ</t>
    </rPh>
    <rPh sb="5" eb="7">
      <t>ギジュツ</t>
    </rPh>
    <phoneticPr fontId="8"/>
  </si>
  <si>
    <t>化学合成農薬
削減の技術</t>
    <rPh sb="0" eb="2">
      <t>カガク</t>
    </rPh>
    <rPh sb="2" eb="4">
      <t>ゴウセイ</t>
    </rPh>
    <rPh sb="4" eb="6">
      <t>ノウヤク</t>
    </rPh>
    <rPh sb="7" eb="9">
      <t>サクゲン</t>
    </rPh>
    <rPh sb="10" eb="12">
      <t>ギジュツ</t>
    </rPh>
    <phoneticPr fontId="8"/>
  </si>
  <si>
    <t>化学肥料削減の技術</t>
    <rPh sb="0" eb="2">
      <t>カガク</t>
    </rPh>
    <rPh sb="2" eb="4">
      <t>ヒリョウ</t>
    </rPh>
    <rPh sb="4" eb="6">
      <t>サクゲン</t>
    </rPh>
    <rPh sb="7" eb="9">
      <t>ギジュツ</t>
    </rPh>
    <phoneticPr fontId="8"/>
  </si>
  <si>
    <t>目標収量
（kg/10a）</t>
    <rPh sb="0" eb="2">
      <t>モクヒョウ</t>
    </rPh>
    <rPh sb="2" eb="4">
      <t>シュウリョウ</t>
    </rPh>
    <phoneticPr fontId="8"/>
  </si>
  <si>
    <t>農産物名</t>
    <rPh sb="0" eb="3">
      <t>ノウサンブツ</t>
    </rPh>
    <rPh sb="3" eb="4">
      <t>メイ</t>
    </rPh>
    <phoneticPr fontId="8"/>
  </si>
  <si>
    <t>作型</t>
    <rPh sb="0" eb="1">
      <t>サク</t>
    </rPh>
    <rPh sb="1" eb="2">
      <t>ガタ</t>
    </rPh>
    <phoneticPr fontId="8"/>
  </si>
  <si>
    <t>＊２</t>
    <phoneticPr fontId="8"/>
  </si>
  <si>
    <t>＊３</t>
    <phoneticPr fontId="8"/>
  </si>
  <si>
    <t>＊2</t>
    <phoneticPr fontId="8"/>
  </si>
  <si>
    <t>番号</t>
    <rPh sb="0" eb="2">
      <t>バンゴウ</t>
    </rPh>
    <phoneticPr fontId="8"/>
  </si>
  <si>
    <t>有機質資材等</t>
    <rPh sb="0" eb="3">
      <t>ユウキシツ</t>
    </rPh>
    <rPh sb="3" eb="5">
      <t>シザイ</t>
    </rPh>
    <rPh sb="5" eb="6">
      <t>ナド</t>
    </rPh>
    <phoneticPr fontId="8"/>
  </si>
  <si>
    <t>化学合成農薬</t>
    <rPh sb="0" eb="2">
      <t>カガク</t>
    </rPh>
    <rPh sb="2" eb="4">
      <t>ゴウセイ</t>
    </rPh>
    <rPh sb="4" eb="6">
      <t>ノウヤク</t>
    </rPh>
    <phoneticPr fontId="8"/>
  </si>
  <si>
    <t>化学肥料施用量</t>
    <rPh sb="0" eb="2">
      <t>カガク</t>
    </rPh>
    <rPh sb="2" eb="4">
      <t>ヒリョウ</t>
    </rPh>
    <rPh sb="4" eb="6">
      <t>セヨウ</t>
    </rPh>
    <rPh sb="6" eb="7">
      <t>リョウ</t>
    </rPh>
    <phoneticPr fontId="8"/>
  </si>
  <si>
    <t>露地 / 施設</t>
    <phoneticPr fontId="8"/>
  </si>
  <si>
    <t>(a)</t>
    <phoneticPr fontId="8"/>
  </si>
  <si>
    <t>使用量(kg/10a)</t>
    <phoneticPr fontId="8"/>
  </si>
  <si>
    <t>使用回数（回）</t>
    <rPh sb="5" eb="6">
      <t>カイ</t>
    </rPh>
    <phoneticPr fontId="8"/>
  </si>
  <si>
    <t>(窒素成分kg/10a)</t>
    <phoneticPr fontId="8"/>
  </si>
  <si>
    <t>月</t>
    <rPh sb="0" eb="1">
      <t>ツキ</t>
    </rPh>
    <phoneticPr fontId="8"/>
  </si>
  <si>
    <t>～</t>
    <phoneticPr fontId="8"/>
  </si>
  <si>
    <t>土づくりの技術
　具体的内容</t>
    <rPh sb="0" eb="1">
      <t>ツチ</t>
    </rPh>
    <rPh sb="5" eb="7">
      <t>ギジュツ</t>
    </rPh>
    <rPh sb="9" eb="12">
      <t>グタイテキ</t>
    </rPh>
    <rPh sb="12" eb="14">
      <t>ナイヨウ</t>
    </rPh>
    <phoneticPr fontId="8"/>
  </si>
  <si>
    <t>化学合成農薬削減の技術
　具体的内容</t>
    <phoneticPr fontId="8"/>
  </si>
  <si>
    <t>化学肥料削減の技術
　具体的内容</t>
    <rPh sb="0" eb="2">
      <t>カガク</t>
    </rPh>
    <rPh sb="2" eb="4">
      <t>ヒリョウ</t>
    </rPh>
    <rPh sb="4" eb="6">
      <t>サクゲン</t>
    </rPh>
    <rPh sb="7" eb="9">
      <t>ギジュツ</t>
    </rPh>
    <rPh sb="11" eb="14">
      <t>グタイテキ</t>
    </rPh>
    <rPh sb="14" eb="16">
      <t>ナイヨウ</t>
    </rPh>
    <phoneticPr fontId="8"/>
  </si>
  <si>
    <t>＊１　別表２「都内における化学合成農薬使用回数・化学肥料使用基準」に記載の農産物名、作型を記入すること。
　　なお同じ農産物、作型であって露地栽培と施設栽培がある場合には、別々に記入する。</t>
    <rPh sb="3" eb="5">
      <t>ベッピョウ</t>
    </rPh>
    <rPh sb="34" eb="36">
      <t>キサイ</t>
    </rPh>
    <rPh sb="37" eb="40">
      <t>ノウサンブツ</t>
    </rPh>
    <rPh sb="40" eb="41">
      <t>メイ</t>
    </rPh>
    <rPh sb="42" eb="43">
      <t>サク</t>
    </rPh>
    <rPh sb="43" eb="44">
      <t>ガタ</t>
    </rPh>
    <rPh sb="45" eb="47">
      <t>キニュウ</t>
    </rPh>
    <rPh sb="57" eb="58">
      <t>オナ</t>
    </rPh>
    <rPh sb="59" eb="62">
      <t>ノウサンブツ</t>
    </rPh>
    <rPh sb="63" eb="65">
      <t>サクガタ</t>
    </rPh>
    <rPh sb="69" eb="73">
      <t>ロジサイバイ</t>
    </rPh>
    <rPh sb="74" eb="78">
      <t>シセツサイバイ</t>
    </rPh>
    <rPh sb="81" eb="83">
      <t>バアイ</t>
    </rPh>
    <rPh sb="86" eb="88">
      <t>ベツベツ</t>
    </rPh>
    <rPh sb="89" eb="91">
      <t>キニュウ</t>
    </rPh>
    <phoneticPr fontId="8"/>
  </si>
  <si>
    <t>＊２　別表１－１「東京都エコ農産物における土づくり、化学合成農薬と化学肥料の使用を削減させる効果の高い技術等」から
　　該当する技術を番号で選び記入すること。</t>
    <rPh sb="3" eb="5">
      <t>ベッピョウ</t>
    </rPh>
    <rPh sb="41" eb="43">
      <t>サクゲン</t>
    </rPh>
    <rPh sb="60" eb="62">
      <t>ガイトウ</t>
    </rPh>
    <rPh sb="64" eb="65">
      <t>ワザ</t>
    </rPh>
    <rPh sb="65" eb="66">
      <t>ジュツ</t>
    </rPh>
    <rPh sb="67" eb="69">
      <t>バンゴウ</t>
    </rPh>
    <rPh sb="70" eb="71">
      <t>エラ</t>
    </rPh>
    <rPh sb="72" eb="74">
      <t>キニュウ</t>
    </rPh>
    <phoneticPr fontId="8"/>
  </si>
  <si>
    <t>＊４　別表１－２「東京都エコ農産物における養液栽培の基準」から該当する技術を番号で選び記入すること。</t>
    <rPh sb="3" eb="5">
      <t>ベッピョウ</t>
    </rPh>
    <rPh sb="31" eb="33">
      <t>ガイトウ</t>
    </rPh>
    <rPh sb="35" eb="36">
      <t>ワザ</t>
    </rPh>
    <rPh sb="36" eb="37">
      <t>ジュツ</t>
    </rPh>
    <rPh sb="38" eb="40">
      <t>バンゴウ</t>
    </rPh>
    <rPh sb="41" eb="42">
      <t>エラ</t>
    </rPh>
    <rPh sb="43" eb="45">
      <t>キニュウ</t>
    </rPh>
    <phoneticPr fontId="8"/>
  </si>
  <si>
    <t>＊２　別表１－１「東京都エコ農産物における土づくり、化学合成農薬と化学肥料の使用を削減させる効果の高い技術等」から
　　養液栽培で選択可能な該当する技術を番号で選び記入すること。</t>
    <rPh sb="3" eb="5">
      <t>ベッピョウ</t>
    </rPh>
    <rPh sb="41" eb="43">
      <t>サクゲン</t>
    </rPh>
    <rPh sb="60" eb="62">
      <t>ヨウエキ</t>
    </rPh>
    <rPh sb="62" eb="64">
      <t>サイバイ</t>
    </rPh>
    <rPh sb="65" eb="67">
      <t>センタク</t>
    </rPh>
    <rPh sb="67" eb="69">
      <t>カノウ</t>
    </rPh>
    <rPh sb="70" eb="72">
      <t>ガイトウ</t>
    </rPh>
    <rPh sb="74" eb="75">
      <t>ワザ</t>
    </rPh>
    <rPh sb="75" eb="76">
      <t>ジュツ</t>
    </rPh>
    <rPh sb="77" eb="79">
      <t>バンゴウ</t>
    </rPh>
    <rPh sb="80" eb="81">
      <t>エラ</t>
    </rPh>
    <rPh sb="82" eb="84">
      <t>キニュウ</t>
    </rPh>
    <phoneticPr fontId="8"/>
  </si>
  <si>
    <t>＊１　別表２「都内における化学合成農薬使用回数・化学肥料使用基準」に記載の作物名、作型を記入すること。</t>
    <rPh sb="3" eb="5">
      <t>ベッピョウ</t>
    </rPh>
    <rPh sb="34" eb="36">
      <t>キサイ</t>
    </rPh>
    <rPh sb="37" eb="39">
      <t>サクモツ</t>
    </rPh>
    <rPh sb="39" eb="40">
      <t>メイ</t>
    </rPh>
    <rPh sb="41" eb="42">
      <t>サク</t>
    </rPh>
    <rPh sb="42" eb="43">
      <t>ガタ</t>
    </rPh>
    <rPh sb="44" eb="46">
      <t>キニュウ</t>
    </rPh>
    <phoneticPr fontId="8"/>
  </si>
  <si>
    <t>排液流出防止の技術
　具体的内容</t>
    <rPh sb="0" eb="2">
      <t>ハイエキ</t>
    </rPh>
    <rPh sb="7" eb="9">
      <t>ギジュツ</t>
    </rPh>
    <phoneticPr fontId="8"/>
  </si>
  <si>
    <t>養液栽培の形式</t>
    <rPh sb="0" eb="2">
      <t>ヨウエキ</t>
    </rPh>
    <rPh sb="2" eb="4">
      <t>サイバイ</t>
    </rPh>
    <rPh sb="5" eb="7">
      <t>ケイシキ</t>
    </rPh>
    <phoneticPr fontId="8"/>
  </si>
  <si>
    <t>施設</t>
    <phoneticPr fontId="8"/>
  </si>
  <si>
    <t>具体的内容</t>
    <rPh sb="0" eb="3">
      <t>グタイテキ</t>
    </rPh>
    <rPh sb="3" eb="5">
      <t>ナイヨウ</t>
    </rPh>
    <phoneticPr fontId="8"/>
  </si>
  <si>
    <t>番号</t>
    <phoneticPr fontId="8"/>
  </si>
  <si>
    <t>＊４</t>
    <phoneticPr fontId="8"/>
  </si>
  <si>
    <t>作型
施設</t>
    <rPh sb="0" eb="1">
      <t>サク</t>
    </rPh>
    <rPh sb="1" eb="2">
      <t>ガタ</t>
    </rPh>
    <phoneticPr fontId="8"/>
  </si>
  <si>
    <t>廃棄資材の処理方法</t>
    <rPh sb="0" eb="2">
      <t>ハイキ</t>
    </rPh>
    <rPh sb="2" eb="4">
      <t>シザイ</t>
    </rPh>
    <rPh sb="5" eb="7">
      <t>ショリ</t>
    </rPh>
    <rPh sb="7" eb="9">
      <t>ホウホウ</t>
    </rPh>
    <phoneticPr fontId="8"/>
  </si>
  <si>
    <t>排液流出
防止の技術</t>
    <rPh sb="0" eb="2">
      <t>ハイエキ</t>
    </rPh>
    <rPh sb="2" eb="4">
      <t>リュウシュツ</t>
    </rPh>
    <rPh sb="5" eb="7">
      <t>ボウシ</t>
    </rPh>
    <rPh sb="8" eb="10">
      <t>ギジュツ</t>
    </rPh>
    <phoneticPr fontId="8"/>
  </si>
  <si>
    <t>化学合成農薬削減の技術</t>
    <rPh sb="0" eb="2">
      <t>カガク</t>
    </rPh>
    <rPh sb="2" eb="4">
      <t>ゴウセイ</t>
    </rPh>
    <rPh sb="4" eb="6">
      <t>ノウヤク</t>
    </rPh>
    <rPh sb="6" eb="8">
      <t>サクゲン</t>
    </rPh>
    <rPh sb="9" eb="11">
      <t>ギジュツ</t>
    </rPh>
    <phoneticPr fontId="8"/>
  </si>
  <si>
    <t>東京都エコ農産物認証申請書（養液栽培計画書）</t>
    <rPh sb="14" eb="16">
      <t>ヨウエキ</t>
    </rPh>
    <rPh sb="16" eb="18">
      <t>サイバイ</t>
    </rPh>
    <rPh sb="18" eb="21">
      <t>ケイカクショ</t>
    </rPh>
    <phoneticPr fontId="8"/>
  </si>
  <si>
    <t>認証番号</t>
  </si>
  <si>
    <t>氏名</t>
  </si>
  <si>
    <t>認証開始年月日</t>
  </si>
  <si>
    <t>申請年月日</t>
  </si>
  <si>
    <t>共同申請者氏名</t>
  </si>
  <si>
    <t>郵便番号</t>
  </si>
  <si>
    <t>住所区市町村</t>
  </si>
  <si>
    <t>住所区市町村以下</t>
  </si>
  <si>
    <t>連絡先電話番号１</t>
  </si>
  <si>
    <t>連絡先電話番号２</t>
  </si>
  <si>
    <t>団体名１</t>
  </si>
  <si>
    <t>団体名２</t>
  </si>
  <si>
    <t>団体名３</t>
  </si>
  <si>
    <t>代表者名</t>
  </si>
  <si>
    <t>連絡担当者</t>
  </si>
  <si>
    <t>連絡用電話番号</t>
  </si>
  <si>
    <t>書類送付先郵便番号</t>
  </si>
  <si>
    <t>書類送付先住所</t>
  </si>
  <si>
    <t>備考</t>
  </si>
  <si>
    <t>生産ほ場数</t>
  </si>
  <si>
    <t>生産ほ場1</t>
  </si>
  <si>
    <t>1面積(a)</t>
  </si>
  <si>
    <t>1うち施設面積(a)</t>
  </si>
  <si>
    <t>生産ほ場2</t>
  </si>
  <si>
    <t>2面積(a)</t>
  </si>
  <si>
    <t>2うち施設面積(a)</t>
  </si>
  <si>
    <t>生産ほ場3</t>
  </si>
  <si>
    <t>3面積(a)</t>
  </si>
  <si>
    <t>3うち施設面積(a)</t>
  </si>
  <si>
    <t>生産ほ場4</t>
  </si>
  <si>
    <t>4面積(a)</t>
  </si>
  <si>
    <t>4うち施設面積(a)</t>
  </si>
  <si>
    <t>生産ほ場5</t>
  </si>
  <si>
    <t>5面積(a)</t>
  </si>
  <si>
    <t>5うち施設面積(a)</t>
  </si>
  <si>
    <t>生産ほ場6</t>
  </si>
  <si>
    <t>6面積(a)</t>
  </si>
  <si>
    <t>6うち施設面積(a)</t>
  </si>
  <si>
    <t>生産ほ場7</t>
  </si>
  <si>
    <t>7面積(a)</t>
  </si>
  <si>
    <t>7うち施設面積(a)</t>
  </si>
  <si>
    <t>生産ほ場8</t>
  </si>
  <si>
    <t>8面積(a)</t>
  </si>
  <si>
    <t>8うち施設面積(a)</t>
  </si>
  <si>
    <t>生産ほ場9</t>
  </si>
  <si>
    <t>9面積(a)</t>
  </si>
  <si>
    <t>9うち施設面積(a)</t>
  </si>
  <si>
    <t>生産ほ場10</t>
  </si>
  <si>
    <t>10面積(a)</t>
  </si>
  <si>
    <t>10うち施設面積(a)</t>
  </si>
  <si>
    <t>生産ほ場11</t>
  </si>
  <si>
    <t>11面積(a)</t>
  </si>
  <si>
    <t>11うち施設面積(a)</t>
  </si>
  <si>
    <t>生産ほ場12</t>
  </si>
  <si>
    <t>12面積(a)</t>
  </si>
  <si>
    <t>12うち施設面積(a)</t>
  </si>
  <si>
    <t>生産ほ場13</t>
  </si>
  <si>
    <t>13面積(a)</t>
  </si>
  <si>
    <t>13うち施設面積(a)</t>
  </si>
  <si>
    <t>生産ほ場14</t>
  </si>
  <si>
    <t>14面積(a)</t>
  </si>
  <si>
    <t>14うち施設面積(a)</t>
  </si>
  <si>
    <t>生産ほ場15</t>
  </si>
  <si>
    <t>15面積(a)</t>
  </si>
  <si>
    <t>15うち施設面積(a)</t>
  </si>
  <si>
    <t>生産ほ場16</t>
  </si>
  <si>
    <t>16面積(a)</t>
  </si>
  <si>
    <t>16うち施設面積(a)</t>
  </si>
  <si>
    <t>生産ほ場17</t>
  </si>
  <si>
    <t>17面積(a)</t>
  </si>
  <si>
    <t>17うち施設面積(a)</t>
  </si>
  <si>
    <t>東京エコ25</t>
  </si>
  <si>
    <t>東京エコ50</t>
  </si>
  <si>
    <t>東京エコ100</t>
  </si>
  <si>
    <t>25認証農産物品目数</t>
  </si>
  <si>
    <t>50認証農産物品目数</t>
  </si>
  <si>
    <t>100認証農産物品目数</t>
  </si>
  <si>
    <t>50作付面積合計(a)</t>
  </si>
  <si>
    <t>100作付面積合計(a)</t>
  </si>
  <si>
    <t>JA名等</t>
  </si>
  <si>
    <t>項　　　目</t>
  </si>
  <si>
    <t>具　体　的　な　内　容</t>
  </si>
  <si>
    <t>必須公開項目</t>
  </si>
  <si>
    <t>記　入　不　要</t>
  </si>
  <si>
    <t>認証農産物・作型・認証区分</t>
  </si>
  <si>
    <t>以下に具体的に記入する</t>
  </si>
  <si>
    <t>希望する取引先</t>
  </si>
  <si>
    <t>農産物名</t>
  </si>
  <si>
    <t>取引希望時期</t>
  </si>
  <si>
    <t>取引希望数量</t>
  </si>
  <si>
    <t>屋号</t>
    <rPh sb="0" eb="2">
      <t>ヤゴウ</t>
    </rPh>
    <phoneticPr fontId="7"/>
  </si>
  <si>
    <t>申請者氏名</t>
    <rPh sb="0" eb="2">
      <t>シンセイ</t>
    </rPh>
    <rPh sb="2" eb="3">
      <t>シャ</t>
    </rPh>
    <rPh sb="3" eb="5">
      <t>シメイ</t>
    </rPh>
    <phoneticPr fontId="7"/>
  </si>
  <si>
    <t>東京都のホームページに掲載する項目を、以下のとおり届け出ます</t>
    <phoneticPr fontId="7"/>
  </si>
  <si>
    <t>東京都エコ農産物認証申請書</t>
  </si>
  <si>
    <t>東京都知事　殿</t>
  </si>
  <si>
    <t>屋　号</t>
  </si>
  <si>
    <t>住　所</t>
  </si>
  <si>
    <r>
      <t>　　　　　　　　　　　　　　　</t>
    </r>
    <r>
      <rPr>
        <u/>
        <sz val="12"/>
        <color theme="1"/>
        <rFont val="ＭＳ 明朝"/>
        <family val="1"/>
        <charset val="128"/>
      </rPr>
      <t>　　　　　　　　　　　　　　　　　　　　　　　</t>
    </r>
  </si>
  <si>
    <t>Ｅメールアドレス</t>
  </si>
  <si>
    <t>（Ｅメールによる通知等を希望しない場合は記入不要）</t>
  </si>
  <si>
    <r>
      <t>認証番号（更新等の場合</t>
    </r>
    <r>
      <rPr>
        <vertAlign val="superscript"/>
        <sz val="12"/>
        <color theme="1"/>
        <rFont val="ＭＳ 明朝"/>
        <family val="1"/>
        <charset val="128"/>
      </rPr>
      <t>※</t>
    </r>
    <r>
      <rPr>
        <sz val="12"/>
        <color theme="1"/>
        <rFont val="ＭＳ 明朝"/>
        <family val="1"/>
        <charset val="128"/>
      </rPr>
      <t>に記入）</t>
    </r>
  </si>
  <si>
    <t>団体名（団体申請しない場合は記入不要）</t>
  </si>
  <si>
    <t>添付資料</t>
  </si>
  <si>
    <r>
      <t>・</t>
    </r>
    <r>
      <rPr>
        <sz val="11"/>
        <color theme="1"/>
        <rFont val="Century"/>
        <family val="1"/>
      </rPr>
      <t xml:space="preserve"> </t>
    </r>
    <r>
      <rPr>
        <sz val="11"/>
        <color theme="1"/>
        <rFont val="ＭＳ 明朝"/>
        <family val="1"/>
        <charset val="128"/>
      </rPr>
      <t>別紙１　生産ほ場一覧</t>
    </r>
  </si>
  <si>
    <r>
      <t>・</t>
    </r>
    <r>
      <rPr>
        <sz val="11"/>
        <color theme="1"/>
        <rFont val="Century"/>
        <family val="1"/>
      </rPr>
      <t xml:space="preserve"> </t>
    </r>
    <r>
      <rPr>
        <sz val="11"/>
        <color theme="1"/>
        <rFont val="ＭＳ 明朝"/>
        <family val="1"/>
        <charset val="128"/>
      </rPr>
      <t>別紙２　東京都エコ農産物認証申請書（栽培計画書）または（養液栽培計画書）</t>
    </r>
  </si>
  <si>
    <r>
      <t>・</t>
    </r>
    <r>
      <rPr>
        <sz val="11"/>
        <color theme="1"/>
        <rFont val="Century"/>
        <family val="1"/>
      </rPr>
      <t xml:space="preserve"> </t>
    </r>
    <r>
      <rPr>
        <sz val="11"/>
        <color theme="1"/>
        <rFont val="ＭＳ 明朝"/>
        <family val="1"/>
        <charset val="128"/>
      </rPr>
      <t>別紙３　東京都エコ農産物　認証情報公開項目　届出書</t>
    </r>
  </si>
  <si>
    <t>ほ　場　の　所　在　地</t>
  </si>
  <si>
    <t>合　　　　計</t>
  </si>
  <si>
    <t>※小数点以下は第１位まで</t>
  </si>
  <si>
    <r>
      <t>・</t>
    </r>
    <r>
      <rPr>
        <sz val="12"/>
        <color theme="1"/>
        <rFont val="Century"/>
        <family val="1"/>
      </rPr>
      <t xml:space="preserve"> </t>
    </r>
    <r>
      <rPr>
        <sz val="12"/>
        <color theme="1"/>
        <rFont val="ＭＳ 明朝"/>
        <family val="1"/>
        <charset val="128"/>
      </rPr>
      <t>生産ほ場の位置と形状がわかる地図</t>
    </r>
  </si>
  <si>
    <t>ミニトマト</t>
    <phoneticPr fontId="8"/>
  </si>
  <si>
    <t>トマト</t>
    <phoneticPr fontId="8"/>
  </si>
  <si>
    <t>（</t>
    <phoneticPr fontId="7"/>
  </si>
  <si>
    <t>）</t>
    <phoneticPr fontId="7"/>
  </si>
  <si>
    <t>（ふりがな）</t>
    <phoneticPr fontId="7"/>
  </si>
  <si>
    <t>氏　名</t>
    <rPh sb="0" eb="1">
      <t>シ</t>
    </rPh>
    <rPh sb="2" eb="3">
      <t>ナ</t>
    </rPh>
    <phoneticPr fontId="7"/>
  </si>
  <si>
    <t>ID</t>
  </si>
  <si>
    <t>屋号（掲載用）</t>
  </si>
  <si>
    <t>氏名（掲載用）</t>
  </si>
  <si>
    <t>認証農産物を購入できる場所</t>
  </si>
  <si>
    <t>住所公開</t>
  </si>
  <si>
    <t>住所（掲載用）</t>
  </si>
  <si>
    <t>電話番号公開</t>
  </si>
  <si>
    <t>電話番号（掲載用）</t>
  </si>
  <si>
    <t>Eメールアドレス公開</t>
  </si>
  <si>
    <t>Eメールアドレス_</t>
  </si>
  <si>
    <t>HPアドレス公開</t>
  </si>
  <si>
    <t>ホームページアドレス_</t>
  </si>
  <si>
    <t>認証生産者・農産物等の写真</t>
  </si>
  <si>
    <t>認証生産者・農産物等の写真_</t>
  </si>
  <si>
    <t>写真データ</t>
  </si>
  <si>
    <t>販売取引の希望_有無</t>
  </si>
  <si>
    <t>メッセージ_有無</t>
  </si>
  <si>
    <t>認証生産者のメッセージ_</t>
  </si>
  <si>
    <t>とうきょう特産食材使用店</t>
  </si>
  <si>
    <t>飲食店</t>
  </si>
  <si>
    <t>生協</t>
  </si>
  <si>
    <t>量販店</t>
  </si>
  <si>
    <t>市場</t>
  </si>
  <si>
    <t>その他</t>
  </si>
  <si>
    <t>その他（　　　）</t>
  </si>
  <si>
    <t>エコ認証区分</t>
  </si>
  <si>
    <t>コマツナ</t>
  </si>
  <si>
    <t>【化学合成農薬削減技術】</t>
  </si>
  <si>
    <t>【化学肥料削減技術】</t>
  </si>
  <si>
    <t>【土づくりの技術】</t>
  </si>
  <si>
    <t>東京都エコ農産物認証要綱第６の規定に基づき、次のとおり申請します。</t>
  </si>
  <si>
    <t>認証期間</t>
  </si>
  <si>
    <t>から</t>
    <phoneticPr fontId="7"/>
  </si>
  <si>
    <t>まで</t>
    <phoneticPr fontId="7"/>
  </si>
  <si>
    <t>練馬区</t>
  </si>
  <si>
    <t>目黒区</t>
  </si>
  <si>
    <t>大田区</t>
  </si>
  <si>
    <t>世田谷区</t>
  </si>
  <si>
    <t>中野区</t>
  </si>
  <si>
    <t>杉並区</t>
  </si>
  <si>
    <t>板橋区</t>
  </si>
  <si>
    <t>足立区</t>
  </si>
  <si>
    <t>葛飾区</t>
  </si>
  <si>
    <t>江戸川区</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</si>
  <si>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</si>
  <si>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</si>
  <si>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</si>
  <si>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</si>
  <si>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</si>
  <si>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</si>
  <si>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</si>
  <si>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</si>
  <si>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</si>
  <si>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</si>
  <si>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</si>
  <si>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</si>
  <si>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</si>
  <si>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</si>
  <si>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</si>
  <si>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</si>
  <si>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</si>
  <si>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</si>
  <si>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</si>
  <si>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</si>
  <si>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</si>
  <si>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</si>
  <si>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</si>
  <si>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</si>
  <si>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</si>
  <si>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</si>
  <si>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新島村</t>
  </si>
  <si>
    <t>三宅村</t>
  </si>
  <si>
    <t>八丈町</t>
  </si>
  <si>
    <t>小笠原村</t>
  </si>
  <si>
    <t>島しょ</t>
    <rPh sb="0" eb="1">
      <t>トウ</t>
    </rPh>
    <phoneticPr fontId="7"/>
  </si>
  <si>
    <t>番号</t>
    <rPh sb="0" eb="2">
      <t>バンゴウ</t>
    </rPh>
    <phoneticPr fontId="7"/>
  </si>
  <si>
    <t>地域</t>
    <rPh sb="0" eb="2">
      <t>チイキ</t>
    </rPh>
    <phoneticPr fontId="7"/>
  </si>
  <si>
    <t>区部</t>
    <rPh sb="0" eb="2">
      <t>クブ</t>
    </rPh>
    <phoneticPr fontId="7"/>
  </si>
  <si>
    <t>北区</t>
  </si>
  <si>
    <t>北多摩</t>
    <rPh sb="0" eb="3">
      <t>キタタマ</t>
    </rPh>
    <phoneticPr fontId="7"/>
  </si>
  <si>
    <t>南多摩</t>
    <rPh sb="0" eb="3">
      <t>ミナミタマ</t>
    </rPh>
    <phoneticPr fontId="7"/>
  </si>
  <si>
    <t>西多摩</t>
    <rPh sb="0" eb="3">
      <t>ニシタマ</t>
    </rPh>
    <phoneticPr fontId="7"/>
  </si>
  <si>
    <t>西多摩郡瑞穂町</t>
    <rPh sb="0" eb="4">
      <t>ニシタマグン</t>
    </rPh>
    <phoneticPr fontId="7"/>
  </si>
  <si>
    <t>西多摩郡日の出町</t>
    <phoneticPr fontId="7"/>
  </si>
  <si>
    <t>西多摩郡檜原村</t>
    <phoneticPr fontId="7"/>
  </si>
  <si>
    <t>西多摩郡奥多摩町</t>
    <phoneticPr fontId="7"/>
  </si>
  <si>
    <t>大島町</t>
  </si>
  <si>
    <t>利島村</t>
  </si>
  <si>
    <t>神津島村</t>
  </si>
  <si>
    <t>御蔵島村</t>
  </si>
  <si>
    <t>青ヶ島村</t>
  </si>
  <si>
    <t>（区市町村を選択）</t>
    <rPh sb="1" eb="2">
      <t>ク</t>
    </rPh>
    <rPh sb="2" eb="4">
      <t>シチョウ</t>
    </rPh>
    <rPh sb="4" eb="5">
      <t>ムラ</t>
    </rPh>
    <rPh sb="6" eb="8">
      <t>センタク</t>
    </rPh>
    <phoneticPr fontId="7"/>
  </si>
  <si>
    <t xml:space="preserve"> ① 　　堆肥施用</t>
  </si>
  <si>
    <t xml:space="preserve"> ② 　　緑肥作物利用 </t>
  </si>
  <si>
    <t xml:space="preserve"> ①　　　 局所施肥</t>
  </si>
  <si>
    <t xml:space="preserve"> ②　　　 肥効調節型肥料施肥</t>
  </si>
  <si>
    <t xml:space="preserve"> ③　　　 有機質肥料施肥</t>
  </si>
  <si>
    <t xml:space="preserve"> ③ 　　その他　試験研究機関等で開発された技術</t>
  </si>
  <si>
    <t xml:space="preserve"> ④　　　 その他　　試験研究機関等で開発された技術</t>
  </si>
  <si>
    <t>別表２</t>
    <rPh sb="0" eb="2">
      <t>ベッピョウ</t>
    </rPh>
    <phoneticPr fontId="46"/>
  </si>
  <si>
    <t>東京都内における化学合成農薬・化学肥料慣行使用基準</t>
    <phoneticPr fontId="8"/>
  </si>
  <si>
    <t>種</t>
    <phoneticPr fontId="8"/>
  </si>
  <si>
    <t>化学合成農薬
（延べ使用成分回数）</t>
    <phoneticPr fontId="8"/>
  </si>
  <si>
    <t>化学肥料
（窒素成分kg/10a）</t>
    <phoneticPr fontId="8"/>
  </si>
  <si>
    <t>備</t>
    <phoneticPr fontId="46"/>
  </si>
  <si>
    <t>類</t>
    <rPh sb="0" eb="1">
      <t>タグイ</t>
    </rPh>
    <phoneticPr fontId="8"/>
  </si>
  <si>
    <t>農 産 物 名</t>
    <rPh sb="0" eb="1">
      <t>ノウ</t>
    </rPh>
    <rPh sb="2" eb="3">
      <t>サン</t>
    </rPh>
    <rPh sb="4" eb="5">
      <t>ブツ</t>
    </rPh>
    <phoneticPr fontId="8"/>
  </si>
  <si>
    <t>作　型</t>
    <phoneticPr fontId="8"/>
  </si>
  <si>
    <t>慣行
使用基準</t>
    <rPh sb="0" eb="2">
      <t>カンコウ</t>
    </rPh>
    <rPh sb="3" eb="5">
      <t>シヨウ</t>
    </rPh>
    <rPh sb="5" eb="7">
      <t>キジュン</t>
    </rPh>
    <phoneticPr fontId="8"/>
  </si>
  <si>
    <r>
      <rPr>
        <b/>
        <sz val="9"/>
        <color theme="1"/>
        <rFont val="FTT-UD丸ゴ_ラージ M"/>
        <family val="3"/>
        <charset val="128"/>
      </rPr>
      <t>東京エコ25</t>
    </r>
    <r>
      <rPr>
        <sz val="9"/>
        <color theme="1"/>
        <rFont val="FTT-UD丸ゴ_ラージ M"/>
        <family val="3"/>
        <charset val="128"/>
      </rPr>
      <t>の上限値</t>
    </r>
    <rPh sb="0" eb="2">
      <t>トウキョウ</t>
    </rPh>
    <rPh sb="7" eb="10">
      <t>ジョウゲンチ</t>
    </rPh>
    <phoneticPr fontId="8"/>
  </si>
  <si>
    <r>
      <rPr>
        <b/>
        <sz val="9"/>
        <color theme="1"/>
        <rFont val="FTT-UD丸ゴ_ラージ M"/>
        <family val="3"/>
        <charset val="128"/>
      </rPr>
      <t>東京エコ50</t>
    </r>
    <r>
      <rPr>
        <sz val="9"/>
        <color theme="1"/>
        <rFont val="FTT-UD丸ゴ_ラージ M"/>
        <family val="3"/>
        <charset val="128"/>
      </rPr>
      <t>の上限値</t>
    </r>
    <rPh sb="0" eb="2">
      <t>トウキョウ</t>
    </rPh>
    <phoneticPr fontId="8"/>
  </si>
  <si>
    <t>考</t>
    <phoneticPr fontId="8"/>
  </si>
  <si>
    <t>作</t>
    <rPh sb="0" eb="1">
      <t>サク</t>
    </rPh>
    <phoneticPr fontId="8"/>
  </si>
  <si>
    <t>水稲</t>
    <rPh sb="0" eb="2">
      <t>スイトウ</t>
    </rPh>
    <phoneticPr fontId="8"/>
  </si>
  <si>
    <t>普通</t>
    <rPh sb="0" eb="2">
      <t>フツウ</t>
    </rPh>
    <phoneticPr fontId="8"/>
  </si>
  <si>
    <t>物</t>
    <phoneticPr fontId="8"/>
  </si>
  <si>
    <t>小麦</t>
    <rPh sb="0" eb="2">
      <t>コムギ</t>
    </rPh>
    <phoneticPr fontId="8"/>
  </si>
  <si>
    <t>普通</t>
    <phoneticPr fontId="8"/>
  </si>
  <si>
    <t>アイスプラント</t>
    <phoneticPr fontId="8"/>
  </si>
  <si>
    <t>春～冬まき</t>
    <rPh sb="0" eb="1">
      <t>ハル</t>
    </rPh>
    <rPh sb="2" eb="3">
      <t>フユ</t>
    </rPh>
    <phoneticPr fontId="8"/>
  </si>
  <si>
    <t>アシタバ</t>
  </si>
  <si>
    <t>アスパラガス</t>
    <phoneticPr fontId="8"/>
  </si>
  <si>
    <t>半促成長期どり</t>
    <rPh sb="0" eb="1">
      <t>ハン</t>
    </rPh>
    <rPh sb="1" eb="3">
      <t>ソクセイ</t>
    </rPh>
    <rPh sb="3" eb="5">
      <t>チョウキ</t>
    </rPh>
    <phoneticPr fontId="8"/>
  </si>
  <si>
    <t>イチゴ</t>
    <phoneticPr fontId="8"/>
  </si>
  <si>
    <t>促成（施設）</t>
    <rPh sb="0" eb="2">
      <t>ソクセイ</t>
    </rPh>
    <rPh sb="3" eb="5">
      <t>シセツ</t>
    </rPh>
    <phoneticPr fontId="8"/>
  </si>
  <si>
    <t>ウド</t>
    <phoneticPr fontId="8"/>
  </si>
  <si>
    <t>早熟・普通</t>
    <rPh sb="3" eb="5">
      <t>フツウ</t>
    </rPh>
    <phoneticPr fontId="8"/>
  </si>
  <si>
    <t>抑制</t>
    <rPh sb="0" eb="2">
      <t>ヨクセイ</t>
    </rPh>
    <phoneticPr fontId="8"/>
  </si>
  <si>
    <t>カボチャ</t>
  </si>
  <si>
    <t>普通</t>
  </si>
  <si>
    <t>カリフラワー</t>
    <phoneticPr fontId="8"/>
  </si>
  <si>
    <t>夏まき</t>
  </si>
  <si>
    <t>キャベツ</t>
  </si>
  <si>
    <t>春まき夏どり</t>
    <rPh sb="0" eb="1">
      <t>ハル</t>
    </rPh>
    <rPh sb="3" eb="4">
      <t>ナツ</t>
    </rPh>
    <phoneticPr fontId="8"/>
  </si>
  <si>
    <t>夏まき秋冬どり</t>
    <phoneticPr fontId="8"/>
  </si>
  <si>
    <t>野</t>
    <phoneticPr fontId="8"/>
  </si>
  <si>
    <t>秋まき初夏どり</t>
    <phoneticPr fontId="8"/>
  </si>
  <si>
    <t>キュウリ</t>
    <phoneticPr fontId="8"/>
  </si>
  <si>
    <t>半促成（施設）</t>
    <rPh sb="0" eb="1">
      <t>ハン</t>
    </rPh>
    <rPh sb="1" eb="3">
      <t>ソクセイ</t>
    </rPh>
    <rPh sb="4" eb="6">
      <t>シセツ</t>
    </rPh>
    <phoneticPr fontId="8"/>
  </si>
  <si>
    <t>早熟・普通</t>
    <rPh sb="0" eb="2">
      <t>ソウジュク</t>
    </rPh>
    <rPh sb="3" eb="5">
      <t>フツウ</t>
    </rPh>
    <phoneticPr fontId="8"/>
  </si>
  <si>
    <t>抑制（施設）</t>
    <rPh sb="0" eb="2">
      <t>ヨクセイ</t>
    </rPh>
    <rPh sb="3" eb="5">
      <t>シセツ</t>
    </rPh>
    <phoneticPr fontId="8"/>
  </si>
  <si>
    <t>ケール</t>
    <phoneticPr fontId="46"/>
  </si>
  <si>
    <t>春まき・夏まき</t>
    <phoneticPr fontId="46"/>
  </si>
  <si>
    <t>コカブ</t>
    <phoneticPr fontId="8"/>
  </si>
  <si>
    <t>冬まき・春まき</t>
    <rPh sb="0" eb="1">
      <t>フユ</t>
    </rPh>
    <rPh sb="4" eb="5">
      <t>ハル</t>
    </rPh>
    <phoneticPr fontId="8"/>
  </si>
  <si>
    <t>夏まき・秋まき</t>
    <rPh sb="0" eb="1">
      <t>ナツ</t>
    </rPh>
    <phoneticPr fontId="8"/>
  </si>
  <si>
    <t>ゴボウ</t>
    <phoneticPr fontId="8"/>
  </si>
  <si>
    <t>春～秋まき（露地）</t>
    <rPh sb="6" eb="8">
      <t>ロジ</t>
    </rPh>
    <phoneticPr fontId="8"/>
  </si>
  <si>
    <t>春～秋まき（施設）</t>
    <rPh sb="6" eb="8">
      <t>シセツ</t>
    </rPh>
    <phoneticPr fontId="8"/>
  </si>
  <si>
    <t>冬まき（露地）</t>
    <rPh sb="4" eb="6">
      <t>ロジ</t>
    </rPh>
    <phoneticPr fontId="8"/>
  </si>
  <si>
    <t>菜</t>
    <phoneticPr fontId="8"/>
  </si>
  <si>
    <t>サツマイモ</t>
  </si>
  <si>
    <t>サトイモ</t>
  </si>
  <si>
    <t>サヤインゲン</t>
    <phoneticPr fontId="8"/>
  </si>
  <si>
    <t>サヤエンドウ</t>
    <phoneticPr fontId="8"/>
  </si>
  <si>
    <t>秋まき</t>
    <rPh sb="0" eb="1">
      <t>アキ</t>
    </rPh>
    <phoneticPr fontId="8"/>
  </si>
  <si>
    <t>秋まき（島しょ）</t>
    <rPh sb="0" eb="1">
      <t>アキ</t>
    </rPh>
    <rPh sb="4" eb="5">
      <t>トウ</t>
    </rPh>
    <phoneticPr fontId="8"/>
  </si>
  <si>
    <t>シシトウ</t>
    <phoneticPr fontId="8"/>
  </si>
  <si>
    <t>ジャガイモ</t>
  </si>
  <si>
    <t>春作</t>
  </si>
  <si>
    <t>秋作</t>
  </si>
  <si>
    <t>シュンギク</t>
  </si>
  <si>
    <t>秋まき</t>
  </si>
  <si>
    <t>ショウガ</t>
    <phoneticPr fontId="8"/>
  </si>
  <si>
    <t>半促成・普通</t>
    <rPh sb="0" eb="1">
      <t>ハン</t>
    </rPh>
    <rPh sb="1" eb="3">
      <t>ソクセイ</t>
    </rPh>
    <rPh sb="4" eb="6">
      <t>フツウ</t>
    </rPh>
    <phoneticPr fontId="8"/>
  </si>
  <si>
    <t>スイートコーン</t>
    <phoneticPr fontId="8"/>
  </si>
  <si>
    <t>スイカ</t>
    <phoneticPr fontId="8"/>
  </si>
  <si>
    <t>早熟</t>
    <rPh sb="0" eb="2">
      <t>ソウジュク</t>
    </rPh>
    <phoneticPr fontId="8"/>
  </si>
  <si>
    <t>ズッキーニ</t>
    <phoneticPr fontId="8"/>
  </si>
  <si>
    <t>ダイコン</t>
  </si>
  <si>
    <t>春まき</t>
    <rPh sb="0" eb="1">
      <t>ハル</t>
    </rPh>
    <phoneticPr fontId="8"/>
  </si>
  <si>
    <t>夏まき・秋まき</t>
    <rPh sb="0" eb="1">
      <t>ナツ</t>
    </rPh>
    <rPh sb="4" eb="5">
      <t>アキ</t>
    </rPh>
    <phoneticPr fontId="8"/>
  </si>
  <si>
    <t>冬まき</t>
    <rPh sb="0" eb="1">
      <t>フユ</t>
    </rPh>
    <phoneticPr fontId="8"/>
  </si>
  <si>
    <t>タマネギ</t>
  </si>
  <si>
    <t>チンゲンサイ</t>
    <phoneticPr fontId="8"/>
  </si>
  <si>
    <t>春まき・夏まき</t>
    <rPh sb="0" eb="1">
      <t>ハル</t>
    </rPh>
    <rPh sb="4" eb="5">
      <t>ナツ</t>
    </rPh>
    <phoneticPr fontId="8"/>
  </si>
  <si>
    <t>秋まき・冬まき</t>
    <rPh sb="0" eb="1">
      <t>アキ</t>
    </rPh>
    <rPh sb="4" eb="5">
      <t>フユ</t>
    </rPh>
    <phoneticPr fontId="8"/>
  </si>
  <si>
    <t>促成（施設）</t>
    <phoneticPr fontId="8"/>
  </si>
  <si>
    <t>半促成（施設）</t>
    <phoneticPr fontId="8"/>
  </si>
  <si>
    <t>小笠原（施設）</t>
    <rPh sb="0" eb="3">
      <t>オガサワラ</t>
    </rPh>
    <rPh sb="4" eb="6">
      <t>シセツ</t>
    </rPh>
    <phoneticPr fontId="8"/>
  </si>
  <si>
    <t>野</t>
  </si>
  <si>
    <t>ナス</t>
    <phoneticPr fontId="8"/>
  </si>
  <si>
    <t>ナバナ類</t>
    <rPh sb="3" eb="4">
      <t>ルイ</t>
    </rPh>
    <phoneticPr fontId="8"/>
  </si>
  <si>
    <t>ニガウリ</t>
    <phoneticPr fontId="8"/>
  </si>
  <si>
    <t>ニンジン</t>
    <phoneticPr fontId="8"/>
  </si>
  <si>
    <t>ニンニク</t>
  </si>
  <si>
    <t>普通</t>
    <rPh sb="0" eb="2">
      <t>フツウ</t>
    </rPh>
    <phoneticPr fontId="55"/>
  </si>
  <si>
    <t>ネギ</t>
  </si>
  <si>
    <t>春まき</t>
    <phoneticPr fontId="8"/>
  </si>
  <si>
    <t>ハクサイ</t>
  </si>
  <si>
    <t>葉ショウガ</t>
    <rPh sb="0" eb="1">
      <t>ハ</t>
    </rPh>
    <phoneticPr fontId="8"/>
  </si>
  <si>
    <t>葉ダイコン</t>
    <rPh sb="0" eb="1">
      <t>ハ</t>
    </rPh>
    <phoneticPr fontId="8"/>
  </si>
  <si>
    <t>春まき</t>
  </si>
  <si>
    <t>春～秋まき</t>
    <rPh sb="0" eb="1">
      <t>ハル</t>
    </rPh>
    <rPh sb="2" eb="3">
      <t>アキ</t>
    </rPh>
    <phoneticPr fontId="55"/>
  </si>
  <si>
    <t>ピーマン</t>
    <phoneticPr fontId="8"/>
  </si>
  <si>
    <t>早熟</t>
    <phoneticPr fontId="8"/>
  </si>
  <si>
    <t>非結球レタス</t>
    <rPh sb="0" eb="1">
      <t>ヒ</t>
    </rPh>
    <rPh sb="1" eb="3">
      <t>ケッキュウ</t>
    </rPh>
    <phoneticPr fontId="8"/>
  </si>
  <si>
    <t>夏まき</t>
    <phoneticPr fontId="8"/>
  </si>
  <si>
    <t>菜</t>
  </si>
  <si>
    <t>ブロッコリー</t>
  </si>
  <si>
    <t>夏まき</t>
    <rPh sb="0" eb="1">
      <t>ナツ</t>
    </rPh>
    <phoneticPr fontId="8"/>
  </si>
  <si>
    <t>ホウレンソウ</t>
  </si>
  <si>
    <t>春～初秋まき</t>
  </si>
  <si>
    <t>秋まき・冬まき</t>
    <phoneticPr fontId="8"/>
  </si>
  <si>
    <t>ミズナ</t>
    <phoneticPr fontId="8"/>
  </si>
  <si>
    <t>春～秋まき</t>
  </si>
  <si>
    <t>モミジガサ</t>
    <phoneticPr fontId="8"/>
  </si>
  <si>
    <t>-</t>
    <phoneticPr fontId="46"/>
  </si>
  <si>
    <t>-</t>
  </si>
  <si>
    <t>モロヘイヤ</t>
    <phoneticPr fontId="8"/>
  </si>
  <si>
    <t>ヤマノイモ</t>
    <phoneticPr fontId="8"/>
  </si>
  <si>
    <t>ラッカセイ</t>
    <phoneticPr fontId="8"/>
  </si>
  <si>
    <t>ラッキョウ</t>
    <phoneticPr fontId="8"/>
  </si>
  <si>
    <t>普通（１年掘り）</t>
    <rPh sb="0" eb="2">
      <t>フツウ</t>
    </rPh>
    <rPh sb="4" eb="5">
      <t>ネン</t>
    </rPh>
    <rPh sb="5" eb="6">
      <t>ホ</t>
    </rPh>
    <phoneticPr fontId="8"/>
  </si>
  <si>
    <t>野</t>
    <rPh sb="0" eb="1">
      <t>ノ</t>
    </rPh>
    <phoneticPr fontId="46"/>
  </si>
  <si>
    <t>ルッコラ</t>
    <phoneticPr fontId="8"/>
  </si>
  <si>
    <t>春まき・秋まき</t>
    <rPh sb="0" eb="1">
      <t>ハル</t>
    </rPh>
    <rPh sb="4" eb="5">
      <t>アキ</t>
    </rPh>
    <phoneticPr fontId="8"/>
  </si>
  <si>
    <t>レタス</t>
  </si>
  <si>
    <t>イチジク</t>
    <phoneticPr fontId="8"/>
  </si>
  <si>
    <t>ウメ</t>
    <phoneticPr fontId="8"/>
  </si>
  <si>
    <t>温州ミカン</t>
    <rPh sb="0" eb="2">
      <t>ウンシュウ</t>
    </rPh>
    <phoneticPr fontId="8"/>
  </si>
  <si>
    <t>果</t>
    <phoneticPr fontId="8"/>
  </si>
  <si>
    <t>カキ</t>
    <phoneticPr fontId="8"/>
  </si>
  <si>
    <t>キウイフルーツ</t>
    <phoneticPr fontId="8"/>
  </si>
  <si>
    <t>クリ</t>
    <phoneticPr fontId="8"/>
  </si>
  <si>
    <t>ナシ</t>
    <phoneticPr fontId="8"/>
  </si>
  <si>
    <t>樹</t>
    <phoneticPr fontId="8"/>
  </si>
  <si>
    <t>ブドウ</t>
    <phoneticPr fontId="8"/>
  </si>
  <si>
    <t>ブルーベリー</t>
    <phoneticPr fontId="8"/>
  </si>
  <si>
    <t>施設</t>
    <rPh sb="0" eb="2">
      <t>シセツ</t>
    </rPh>
    <phoneticPr fontId="8"/>
  </si>
  <si>
    <t>ユズ</t>
    <phoneticPr fontId="8"/>
  </si>
  <si>
    <t>リンゴ</t>
    <phoneticPr fontId="8"/>
  </si>
  <si>
    <t xml:space="preserve"> 作物
工芸 </t>
    <rPh sb="4" eb="6">
      <t>コウゲイ</t>
    </rPh>
    <phoneticPr fontId="8"/>
  </si>
  <si>
    <t>茶</t>
  </si>
  <si>
    <t>備</t>
    <rPh sb="0" eb="1">
      <t>ビ</t>
    </rPh>
    <phoneticPr fontId="46"/>
  </si>
  <si>
    <r>
      <rPr>
        <b/>
        <sz val="9"/>
        <color theme="1"/>
        <rFont val="FTT-UD丸ゴ_ラージ M"/>
        <family val="3"/>
        <charset val="128"/>
      </rPr>
      <t xml:space="preserve">東京エコ25
（養液栽培）
</t>
    </r>
    <r>
      <rPr>
        <sz val="9"/>
        <color theme="1"/>
        <rFont val="FTT-UD丸ゴ_ラージ M"/>
        <family val="3"/>
        <charset val="128"/>
      </rPr>
      <t>の上限値</t>
    </r>
    <rPh sb="0" eb="2">
      <t>トウキョウ</t>
    </rPh>
    <rPh sb="8" eb="12">
      <t>ヨウエキサイバイ</t>
    </rPh>
    <rPh sb="15" eb="18">
      <t>ジョウゲンチ</t>
    </rPh>
    <phoneticPr fontId="8"/>
  </si>
  <si>
    <r>
      <rPr>
        <b/>
        <sz val="9"/>
        <color theme="1"/>
        <rFont val="FTT-UD丸ゴ_ラージ M"/>
        <family val="3"/>
        <charset val="128"/>
      </rPr>
      <t xml:space="preserve">東京エコ50
（養液栽培）
</t>
    </r>
    <r>
      <rPr>
        <sz val="9"/>
        <color theme="1"/>
        <rFont val="FTT-UD丸ゴ_ラージ M"/>
        <family val="3"/>
        <charset val="128"/>
      </rPr>
      <t>の上限値</t>
    </r>
    <rPh sb="0" eb="2">
      <t>トウキョウ</t>
    </rPh>
    <phoneticPr fontId="8"/>
  </si>
  <si>
    <t>考</t>
    <rPh sb="0" eb="1">
      <t>コウ</t>
    </rPh>
    <phoneticPr fontId="46"/>
  </si>
  <si>
    <t>野　菜</t>
    <rPh sb="0" eb="1">
      <t>ノ</t>
    </rPh>
    <rPh sb="2" eb="3">
      <t>ナ</t>
    </rPh>
    <phoneticPr fontId="46"/>
  </si>
  <si>
    <t>促成（施設）</t>
    <rPh sb="0" eb="2">
      <t>ソクセイ</t>
    </rPh>
    <phoneticPr fontId="46"/>
  </si>
  <si>
    <t>*９</t>
    <phoneticPr fontId="46"/>
  </si>
  <si>
    <t>促成長期（施設）</t>
    <rPh sb="0" eb="2">
      <t>ソクセイ</t>
    </rPh>
    <rPh sb="2" eb="4">
      <t>チョウキ</t>
    </rPh>
    <phoneticPr fontId="46"/>
  </si>
  <si>
    <t>*３
*９</t>
    <phoneticPr fontId="46"/>
  </si>
  <si>
    <t>対象農産物数</t>
    <rPh sb="0" eb="2">
      <t>タイショウ</t>
    </rPh>
    <rPh sb="2" eb="5">
      <t>ノウサンブツ</t>
    </rPh>
    <rPh sb="5" eb="6">
      <t>スウ</t>
    </rPh>
    <phoneticPr fontId="46"/>
  </si>
  <si>
    <t>対象作型数</t>
    <rPh sb="0" eb="2">
      <t>タイショウ</t>
    </rPh>
    <rPh sb="2" eb="4">
      <t>サクガタ</t>
    </rPh>
    <rPh sb="4" eb="5">
      <t>スウ</t>
    </rPh>
    <phoneticPr fontId="46"/>
  </si>
  <si>
    <t>エダマメ</t>
    <phoneticPr fontId="7"/>
  </si>
  <si>
    <t>オクラ</t>
    <phoneticPr fontId="7"/>
  </si>
  <si>
    <t>パッションフルーツ</t>
    <phoneticPr fontId="8"/>
  </si>
  <si>
    <t>イチゴ（養液栽培）</t>
    <phoneticPr fontId="46"/>
  </si>
  <si>
    <t>トマト（養液栽培）</t>
    <phoneticPr fontId="46"/>
  </si>
  <si>
    <t>ミニトマト（養液栽培）</t>
    <phoneticPr fontId="7"/>
  </si>
  <si>
    <t>① 温湯種子消毒技術　　　 　</t>
  </si>
  <si>
    <t xml:space="preserve"> ④ 生物農薬利用技術</t>
  </si>
  <si>
    <t xml:space="preserve"> ⑥ 抵抗性品種栽培・台木利用技術</t>
  </si>
  <si>
    <t xml:space="preserve"> ⑨ 光利用技術</t>
  </si>
  <si>
    <t xml:space="preserve"> ⑩ 被覆栽培技術</t>
  </si>
  <si>
    <t xml:space="preserve"> ⑪ フェロモン剤利用技術</t>
  </si>
  <si>
    <t xml:space="preserve"> ⑬ 天然物質由来農薬等利用技術 </t>
  </si>
  <si>
    <t xml:space="preserve"> ⑭ その他　試験研究機関等で開発された技術</t>
  </si>
  <si>
    <t xml:space="preserve"> ※注　②③⑤⑦⑧⑫の技術は、養液栽培では</t>
  </si>
  <si>
    <t>　　　「化学農薬削減技術」 として使用できません</t>
  </si>
  <si>
    <t>【化学合成農薬削減技術】</t>
    <phoneticPr fontId="7"/>
  </si>
  <si>
    <t>【排液流出防止技術】</t>
  </si>
  <si>
    <t xml:space="preserve"> ① 循環型栽培（排液なし）</t>
  </si>
  <si>
    <t xml:space="preserve"> ② 肥料として利用</t>
  </si>
  <si>
    <t xml:space="preserve"> ③ 堆肥に添加</t>
  </si>
  <si>
    <t xml:space="preserve"> ④ 資材で吸着回収し、産廃処理</t>
  </si>
  <si>
    <t xml:space="preserve"> ⑤ 浄化槽で処理・放流</t>
  </si>
  <si>
    <t xml:space="preserve"> ⑥ 希釈後、公共下水道へ放流</t>
  </si>
  <si>
    <t xml:space="preserve"> ⑦ その他の技術</t>
  </si>
  <si>
    <t xml:space="preserve"> ① 　　　　循環型栽培（排液なし）</t>
    <phoneticPr fontId="7"/>
  </si>
  <si>
    <t xml:space="preserve"> ② 　　　　肥料として利用</t>
    <phoneticPr fontId="7"/>
  </si>
  <si>
    <t xml:space="preserve"> ③ 　　　　堆肥に添加</t>
    <phoneticPr fontId="7"/>
  </si>
  <si>
    <t xml:space="preserve"> ④ 　　　　資材で吸着回収し、産廃処理</t>
    <phoneticPr fontId="7"/>
  </si>
  <si>
    <t xml:space="preserve"> ⑤ 　　　　浄化槽で処理・放流</t>
    <phoneticPr fontId="7"/>
  </si>
  <si>
    <t xml:space="preserve"> ⑥ 　　　　希釈後、公共下水道へ放流</t>
    <phoneticPr fontId="7"/>
  </si>
  <si>
    <t xml:space="preserve"> ⑦ 　　　　その他の技術</t>
    <phoneticPr fontId="7"/>
  </si>
  <si>
    <t xml:space="preserve"> ① 　　　　温湯種子消毒技術　　　 　</t>
    <phoneticPr fontId="7"/>
  </si>
  <si>
    <t xml:space="preserve"> ④ 　　　　生物農薬利用技術</t>
    <phoneticPr fontId="7"/>
  </si>
  <si>
    <t xml:space="preserve"> ⑥　　　　 抵抗性品種栽培・台木利用技術</t>
    <phoneticPr fontId="7"/>
  </si>
  <si>
    <t xml:space="preserve"> ⑨ 　　　　光利用技術</t>
    <phoneticPr fontId="7"/>
  </si>
  <si>
    <t xml:space="preserve"> ⑩ 　　　　被覆栽培技術</t>
    <phoneticPr fontId="7"/>
  </si>
  <si>
    <t xml:space="preserve"> ⑪ 　　　　フェロモン剤利用技術</t>
    <phoneticPr fontId="7"/>
  </si>
  <si>
    <t xml:space="preserve"> ⑬ 　　　　天然物質由来農薬等利用技術 </t>
    <phoneticPr fontId="7"/>
  </si>
  <si>
    <t xml:space="preserve"> ⑭ 　　　　その他　試験研究機関等で開発された技術</t>
    <phoneticPr fontId="7"/>
  </si>
  <si>
    <t>食用つばき</t>
    <phoneticPr fontId="8"/>
  </si>
  <si>
    <t>品目+作型</t>
    <rPh sb="0" eb="2">
      <t>ヒンモク</t>
    </rPh>
    <rPh sb="3" eb="5">
      <t>サクガタ</t>
    </rPh>
    <phoneticPr fontId="7"/>
  </si>
  <si>
    <t>列１</t>
    <rPh sb="0" eb="1">
      <t>レツ</t>
    </rPh>
    <phoneticPr fontId="7"/>
  </si>
  <si>
    <t>列２</t>
    <rPh sb="0" eb="1">
      <t>レツ</t>
    </rPh>
    <phoneticPr fontId="7"/>
  </si>
  <si>
    <t>列３</t>
    <rPh sb="0" eb="1">
      <t>レツ</t>
    </rPh>
    <phoneticPr fontId="7"/>
  </si>
  <si>
    <t>列４</t>
    <rPh sb="0" eb="1">
      <t>レツ</t>
    </rPh>
    <phoneticPr fontId="7"/>
  </si>
  <si>
    <t>列５</t>
    <rPh sb="0" eb="1">
      <t>レツ</t>
    </rPh>
    <phoneticPr fontId="7"/>
  </si>
  <si>
    <t>列６</t>
    <rPh sb="0" eb="1">
      <t>レツ</t>
    </rPh>
    <phoneticPr fontId="7"/>
  </si>
  <si>
    <t>農薬回数上限</t>
    <rPh sb="0" eb="2">
      <t>ノウヤク</t>
    </rPh>
    <rPh sb="2" eb="4">
      <t>カイスウ</t>
    </rPh>
    <rPh sb="4" eb="6">
      <t>ジョウゲン</t>
    </rPh>
    <phoneticPr fontId="7"/>
  </si>
  <si>
    <t>エコ25</t>
    <phoneticPr fontId="7"/>
  </si>
  <si>
    <t>エコ50</t>
    <phoneticPr fontId="7"/>
  </si>
  <si>
    <t>エコ100</t>
    <phoneticPr fontId="7"/>
  </si>
  <si>
    <t>化学肥料上限</t>
    <rPh sb="0" eb="2">
      <t>カガク</t>
    </rPh>
    <rPh sb="2" eb="4">
      <t>ヒリョウ</t>
    </rPh>
    <rPh sb="4" eb="6">
      <t>ジョウゲン</t>
    </rPh>
    <phoneticPr fontId="7"/>
  </si>
  <si>
    <t>列７</t>
    <rPh sb="0" eb="1">
      <t>レツ</t>
    </rPh>
    <phoneticPr fontId="7"/>
  </si>
  <si>
    <t>エコ基準検索表</t>
    <rPh sb="2" eb="4">
      <t>キジュン</t>
    </rPh>
    <rPh sb="4" eb="6">
      <t>ケンサク</t>
    </rPh>
    <rPh sb="6" eb="7">
      <t>ヒョウ</t>
    </rPh>
    <phoneticPr fontId="7"/>
  </si>
  <si>
    <t>①エコ25</t>
  </si>
  <si>
    <t>とうきょう特産食材使用店　　</t>
  </si>
  <si>
    <t>量販店　</t>
    <phoneticPr fontId="7"/>
  </si>
  <si>
    <t>飲食店　</t>
    <phoneticPr fontId="7"/>
  </si>
  <si>
    <t>市場　</t>
    <phoneticPr fontId="7"/>
  </si>
  <si>
    <t>希望する取引先の
□にレを記入</t>
    <phoneticPr fontId="7"/>
  </si>
  <si>
    <t>生協</t>
    <phoneticPr fontId="7"/>
  </si>
  <si>
    <t>認証生産者住所</t>
    <phoneticPr fontId="7"/>
  </si>
  <si>
    <t>電話番号</t>
    <phoneticPr fontId="7"/>
  </si>
  <si>
    <t>Ｅメールアドレス</t>
    <phoneticPr fontId="7"/>
  </si>
  <si>
    <t>認証生産者のメッセージ</t>
    <phoneticPr fontId="7"/>
  </si>
  <si>
    <t>農産物の販売取引の希望</t>
    <phoneticPr fontId="7"/>
  </si>
  <si>
    <t>その他</t>
    <phoneticPr fontId="7"/>
  </si>
  <si>
    <t>連絡先電話番号</t>
    <phoneticPr fontId="7"/>
  </si>
  <si>
    <t>共同申請者氏名（同一経営体内の申請の場合記入）</t>
    <phoneticPr fontId="7"/>
  </si>
  <si>
    <t>※更新等の場合 … 更新申請の他、一旦認証期間が終了した者（または同一経営体に属する者）が
　　　　　　　　　改めて認証申請するにあたり、前回受けていた認証番号の使用を希望する場合</t>
    <phoneticPr fontId="7"/>
  </si>
  <si>
    <t>ほ場
番号</t>
    <rPh sb="3" eb="5">
      <t>バンゴウ</t>
    </rPh>
    <phoneticPr fontId="7"/>
  </si>
  <si>
    <t>面積
（a）※</t>
    <phoneticPr fontId="7"/>
  </si>
  <si>
    <t>うち施設
面積
（a）※</t>
    <rPh sb="5" eb="7">
      <t>メンセキ</t>
    </rPh>
    <phoneticPr fontId="7"/>
  </si>
  <si>
    <t>エコ区分</t>
    <rPh sb="2" eb="4">
      <t>クブン</t>
    </rPh>
    <phoneticPr fontId="7"/>
  </si>
  <si>
    <t>作物名</t>
    <rPh sb="0" eb="2">
      <t>サクモツ</t>
    </rPh>
    <rPh sb="2" eb="3">
      <t>メイ</t>
    </rPh>
    <phoneticPr fontId="7"/>
  </si>
  <si>
    <t>作型</t>
    <rPh sb="0" eb="2">
      <t>サクガタ</t>
    </rPh>
    <phoneticPr fontId="7"/>
  </si>
  <si>
    <t>エコ25作型付き</t>
    <rPh sb="4" eb="6">
      <t>サクガタ</t>
    </rPh>
    <rPh sb="6" eb="7">
      <t>ツ</t>
    </rPh>
    <phoneticPr fontId="7"/>
  </si>
  <si>
    <t>エコ50作型付き</t>
    <rPh sb="4" eb="6">
      <t>サクガタ</t>
    </rPh>
    <rPh sb="6" eb="7">
      <t>ツ</t>
    </rPh>
    <phoneticPr fontId="7"/>
  </si>
  <si>
    <t>エコ100作型付き</t>
    <rPh sb="5" eb="7">
      <t>サクガタ</t>
    </rPh>
    <rPh sb="7" eb="8">
      <t>ツ</t>
    </rPh>
    <phoneticPr fontId="7"/>
  </si>
  <si>
    <t>欄2</t>
    <rPh sb="0" eb="1">
      <t>ラン</t>
    </rPh>
    <phoneticPr fontId="7"/>
  </si>
  <si>
    <t>欄3</t>
    <rPh sb="0" eb="1">
      <t>ラン</t>
    </rPh>
    <phoneticPr fontId="7"/>
  </si>
  <si>
    <t>欄4</t>
    <rPh sb="0" eb="1">
      <t>ラン</t>
    </rPh>
    <phoneticPr fontId="7"/>
  </si>
  <si>
    <t>欄5</t>
    <rPh sb="0" eb="1">
      <t>ラン</t>
    </rPh>
    <phoneticPr fontId="7"/>
  </si>
  <si>
    <t>②エコ50</t>
  </si>
  <si>
    <t>③エコ100</t>
  </si>
  <si>
    <r>
      <t xml:space="preserve">No.  </t>
    </r>
    <r>
      <rPr>
        <b/>
        <sz val="16"/>
        <rFont val="メイリオ"/>
        <family val="3"/>
        <charset val="128"/>
      </rPr>
      <t>６</t>
    </r>
    <r>
      <rPr>
        <sz val="16"/>
        <rFont val="ＭＳ Ｐ明朝"/>
        <family val="1"/>
        <charset val="128"/>
      </rPr>
      <t xml:space="preserve">            </t>
    </r>
    <phoneticPr fontId="8"/>
  </si>
  <si>
    <r>
      <t xml:space="preserve">No.  </t>
    </r>
    <r>
      <rPr>
        <b/>
        <sz val="16"/>
        <rFont val="メイリオ"/>
        <family val="3"/>
        <charset val="128"/>
      </rPr>
      <t>５</t>
    </r>
    <r>
      <rPr>
        <sz val="16"/>
        <rFont val="ＭＳ Ｐ明朝"/>
        <family val="1"/>
        <charset val="128"/>
      </rPr>
      <t xml:space="preserve">            </t>
    </r>
    <phoneticPr fontId="8"/>
  </si>
  <si>
    <r>
      <t xml:space="preserve">No.  </t>
    </r>
    <r>
      <rPr>
        <b/>
        <sz val="16"/>
        <rFont val="メイリオ"/>
        <family val="3"/>
        <charset val="128"/>
      </rPr>
      <t>４</t>
    </r>
    <r>
      <rPr>
        <sz val="16"/>
        <rFont val="ＭＳ Ｐ明朝"/>
        <family val="1"/>
        <charset val="128"/>
      </rPr>
      <t xml:space="preserve">            </t>
    </r>
    <phoneticPr fontId="8"/>
  </si>
  <si>
    <r>
      <t xml:space="preserve">No.  </t>
    </r>
    <r>
      <rPr>
        <b/>
        <sz val="16"/>
        <rFont val="メイリオ"/>
        <family val="3"/>
        <charset val="128"/>
      </rPr>
      <t>３</t>
    </r>
    <r>
      <rPr>
        <sz val="16"/>
        <rFont val="ＭＳ Ｐ明朝"/>
        <family val="1"/>
        <charset val="128"/>
      </rPr>
      <t xml:space="preserve">            </t>
    </r>
    <phoneticPr fontId="8"/>
  </si>
  <si>
    <r>
      <t xml:space="preserve">No.  </t>
    </r>
    <r>
      <rPr>
        <b/>
        <sz val="16"/>
        <rFont val="メイリオ"/>
        <family val="3"/>
        <charset val="128"/>
      </rPr>
      <t>２</t>
    </r>
    <r>
      <rPr>
        <sz val="16"/>
        <rFont val="ＭＳ Ｐ明朝"/>
        <family val="1"/>
        <charset val="128"/>
      </rPr>
      <t xml:space="preserve">            </t>
    </r>
    <phoneticPr fontId="8"/>
  </si>
  <si>
    <t>ページ１  欄1</t>
    <rPh sb="6" eb="7">
      <t>ラン</t>
    </rPh>
    <phoneticPr fontId="7"/>
  </si>
  <si>
    <t>ページ２　欄1</t>
    <rPh sb="5" eb="6">
      <t>ラン</t>
    </rPh>
    <phoneticPr fontId="7"/>
  </si>
  <si>
    <t>ページ３　欄1</t>
    <rPh sb="5" eb="6">
      <t>ラン</t>
    </rPh>
    <phoneticPr fontId="7"/>
  </si>
  <si>
    <t>ページ４　欄1</t>
    <rPh sb="5" eb="6">
      <t>ラン</t>
    </rPh>
    <phoneticPr fontId="7"/>
  </si>
  <si>
    <t>ページ５　欄1</t>
    <rPh sb="5" eb="6">
      <t>ラン</t>
    </rPh>
    <phoneticPr fontId="7"/>
  </si>
  <si>
    <t>ページ６　欄1</t>
    <rPh sb="5" eb="6">
      <t>ラン</t>
    </rPh>
    <phoneticPr fontId="7"/>
  </si>
  <si>
    <t>(UNIQUE関数）</t>
    <rPh sb="7" eb="9">
      <t>カンスウ</t>
    </rPh>
    <phoneticPr fontId="7"/>
  </si>
  <si>
    <t>認証品目数・認証作型数</t>
    <rPh sb="0" eb="2">
      <t>ニンショウ</t>
    </rPh>
    <rPh sb="2" eb="5">
      <t>ヒンモクスウ</t>
    </rPh>
    <rPh sb="6" eb="8">
      <t>ニンショウ</t>
    </rPh>
    <rPh sb="8" eb="10">
      <t>サクガタ</t>
    </rPh>
    <rPh sb="10" eb="11">
      <t>スウ</t>
    </rPh>
    <phoneticPr fontId="7"/>
  </si>
  <si>
    <t>文字列の合体処理
（TEXTJOIN関数）</t>
    <rPh sb="0" eb="3">
      <t>モジレツ</t>
    </rPh>
    <rPh sb="4" eb="6">
      <t>ガッタイ</t>
    </rPh>
    <rPh sb="6" eb="8">
      <t>ショリ</t>
    </rPh>
    <phoneticPr fontId="7"/>
  </si>
  <si>
    <t>「、」区切り
空白無視＝TRUE</t>
    <phoneticPr fontId="7"/>
  </si>
  <si>
    <t>参照する欄の行番号</t>
    <rPh sb="0" eb="2">
      <t>サンショウ</t>
    </rPh>
    <rPh sb="4" eb="5">
      <t>ラン</t>
    </rPh>
    <rPh sb="6" eb="9">
      <t>ギョウバンゴウ</t>
    </rPh>
    <phoneticPr fontId="7"/>
  </si>
  <si>
    <t>重複する品目・作型の削除処理</t>
    <rPh sb="0" eb="2">
      <t>チョウフク</t>
    </rPh>
    <rPh sb="4" eb="6">
      <t>ヒンモク</t>
    </rPh>
    <rPh sb="7" eb="9">
      <t>サクガタ</t>
    </rPh>
    <rPh sb="10" eb="12">
      <t>サクジョ</t>
    </rPh>
    <rPh sb="12" eb="14">
      <t>ショリ</t>
    </rPh>
    <phoneticPr fontId="7"/>
  </si>
  <si>
    <t>トマト（養液栽培）</t>
  </si>
  <si>
    <t>ミニトマト（養液栽培）</t>
  </si>
  <si>
    <t>「、」のセル ＆ TEXTJOIN</t>
    <phoneticPr fontId="7"/>
  </si>
  <si>
    <t>作　型</t>
  </si>
  <si>
    <t>イチゴ（養液栽培）</t>
    <phoneticPr fontId="7"/>
  </si>
  <si>
    <t>養液栽培でエコ100は存在しない</t>
    <rPh sb="0" eb="4">
      <t>ヨウエキサイバイ</t>
    </rPh>
    <rPh sb="11" eb="13">
      <t>ソンザイ</t>
    </rPh>
    <phoneticPr fontId="7"/>
  </si>
  <si>
    <t>養液栽培と通常のエコ品目の両方があれば「、」を追加</t>
    <rPh sb="0" eb="4">
      <t>ヨウエキサイバイ</t>
    </rPh>
    <rPh sb="16" eb="18">
      <t>ツウジョウ</t>
    </rPh>
    <rPh sb="21" eb="23">
      <t>ヒンモクリョウホウツイカ</t>
    </rPh>
    <phoneticPr fontId="7"/>
  </si>
  <si>
    <t>品目・作型の集計</t>
    <rPh sb="0" eb="2">
      <t>ヒンモク</t>
    </rPh>
    <rPh sb="3" eb="5">
      <t>サクガタ</t>
    </rPh>
    <rPh sb="6" eb="8">
      <t>シュウケイ</t>
    </rPh>
    <phoneticPr fontId="7"/>
  </si>
  <si>
    <t>→空欄なら空白、イチゴ（養液）なら促成（施設）、それ以外は促成長期（施設）</t>
    <rPh sb="1" eb="3">
      <t>クウラン</t>
    </rPh>
    <rPh sb="5" eb="7">
      <t>クウハク</t>
    </rPh>
    <rPh sb="12" eb="14">
      <t>ヨウエキ</t>
    </rPh>
    <rPh sb="17" eb="19">
      <t>ソクセイ</t>
    </rPh>
    <rPh sb="20" eb="22">
      <t>シセツ</t>
    </rPh>
    <rPh sb="26" eb="28">
      <t>イガイ</t>
    </rPh>
    <rPh sb="29" eb="31">
      <t>ソクセイ</t>
    </rPh>
    <rPh sb="31" eb="33">
      <t>チョウキ</t>
    </rPh>
    <rPh sb="34" eb="36">
      <t>シセツ</t>
    </rPh>
    <phoneticPr fontId="7"/>
  </si>
  <si>
    <t>この文字列と、養液栽培で同様に生成する文字列を、コピペ用の欄に表示されるようにする</t>
    <rPh sb="2" eb="5">
      <t>モジレツ</t>
    </rPh>
    <rPh sb="7" eb="11">
      <t>ヨウエキサイバイ</t>
    </rPh>
    <rPh sb="12" eb="14">
      <t>ドウヨウ</t>
    </rPh>
    <rPh sb="15" eb="17">
      <t>セイセイ</t>
    </rPh>
    <rPh sb="19" eb="22">
      <t>モジレツ</t>
    </rPh>
    <rPh sb="27" eb="28">
      <t>ヨウ</t>
    </rPh>
    <rPh sb="29" eb="30">
      <t>ラン</t>
    </rPh>
    <rPh sb="31" eb="33">
      <t>ヒョウジ</t>
    </rPh>
    <phoneticPr fontId="8"/>
  </si>
  <si>
    <t>区切り文字の指定は「、」
空白無視の設定＝TRUE</t>
    <rPh sb="0" eb="2">
      <t>クギ</t>
    </rPh>
    <rPh sb="3" eb="5">
      <t>モジ</t>
    </rPh>
    <rPh sb="6" eb="8">
      <t>シテイ</t>
    </rPh>
    <rPh sb="18" eb="20">
      <t>セッテイ</t>
    </rPh>
    <phoneticPr fontId="7"/>
  </si>
  <si>
    <t>キャベツ</t>
    <phoneticPr fontId="7"/>
  </si>
  <si>
    <t>キュウリ</t>
  </si>
  <si>
    <t>レタス</t>
    <phoneticPr fontId="7"/>
  </si>
  <si>
    <t>ビーツ</t>
    <phoneticPr fontId="46"/>
  </si>
  <si>
    <t>品目・作型の列挙、合体の処理</t>
    <rPh sb="0" eb="2">
      <t>ヒンモク</t>
    </rPh>
    <rPh sb="3" eb="5">
      <t>サクガタ</t>
    </rPh>
    <rPh sb="6" eb="8">
      <t>レッキョ</t>
    </rPh>
    <rPh sb="9" eb="11">
      <t>ガッタイ</t>
    </rPh>
    <rPh sb="12" eb="14">
      <t>ショリ</t>
    </rPh>
    <phoneticPr fontId="8"/>
  </si>
  <si>
    <t>①空欄の数はCOUNTIF(範囲,""）で数えられる</t>
    <rPh sb="1" eb="3">
      <t>クウラン</t>
    </rPh>
    <rPh sb="4" eb="5">
      <t>カズ</t>
    </rPh>
    <rPh sb="14" eb="16">
      <t>ハンイ</t>
    </rPh>
    <rPh sb="21" eb="22">
      <t>カゾ</t>
    </rPh>
    <phoneticPr fontId="7"/>
  </si>
  <si>
    <t>品目数・作型数の数え方</t>
    <phoneticPr fontId="8"/>
  </si>
  <si>
    <t>＊作型なしの場合の処理 ： 品目に重複があったら１つ残して削除、そのあとでカウント、文字列を集計</t>
    <rPh sb="1" eb="3">
      <t>サクガタ</t>
    </rPh>
    <rPh sb="6" eb="8">
      <t>バアイ</t>
    </rPh>
    <rPh sb="9" eb="11">
      <t>ショリ</t>
    </rPh>
    <rPh sb="14" eb="16">
      <t>ヒンモク</t>
    </rPh>
    <rPh sb="17" eb="19">
      <t>チョウフク</t>
    </rPh>
    <rPh sb="26" eb="27">
      <t>ノコ</t>
    </rPh>
    <rPh sb="29" eb="31">
      <t>サクジョ</t>
    </rPh>
    <rPh sb="42" eb="45">
      <t>モジレツ</t>
    </rPh>
    <rPh sb="46" eb="48">
      <t>シュウケイ</t>
    </rPh>
    <phoneticPr fontId="7"/>
  </si>
  <si>
    <t>＊重複の削除には UNIQUE関数を使用　（対応バージョン：エクセル2021以降）</t>
    <rPh sb="1" eb="3">
      <t>チョウフク</t>
    </rPh>
    <rPh sb="4" eb="6">
      <t>サクジョ</t>
    </rPh>
    <rPh sb="15" eb="17">
      <t>カンスウ</t>
    </rPh>
    <rPh sb="18" eb="20">
      <t>シヨウ</t>
    </rPh>
    <rPh sb="22" eb="24">
      <t>タイオウ</t>
    </rPh>
    <rPh sb="38" eb="40">
      <t>イコウ</t>
    </rPh>
    <phoneticPr fontId="7"/>
  </si>
  <si>
    <t>（参考）
参照する欄の行番号</t>
    <rPh sb="1" eb="3">
      <t>サンコウ</t>
    </rPh>
    <rPh sb="5" eb="7">
      <t>サンショウ</t>
    </rPh>
    <rPh sb="9" eb="10">
      <t>ラン</t>
    </rPh>
    <rPh sb="11" eb="14">
      <t>ギョウバンゴウ</t>
    </rPh>
    <phoneticPr fontId="7"/>
  </si>
  <si>
    <t>　　TAIMS端末は対応済みバージョンが入っているので、事務局で集計するときには支障はない（はず）</t>
    <rPh sb="7" eb="9">
      <t>タンマツ</t>
    </rPh>
    <rPh sb="10" eb="12">
      <t>タイオウ</t>
    </rPh>
    <rPh sb="12" eb="13">
      <t>ズ</t>
    </rPh>
    <rPh sb="20" eb="21">
      <t>ハイ</t>
    </rPh>
    <rPh sb="28" eb="31">
      <t>ジムキョク</t>
    </rPh>
    <rPh sb="32" eb="34">
      <t>シュウケイ</t>
    </rPh>
    <rPh sb="40" eb="42">
      <t>シショウ</t>
    </rPh>
    <phoneticPr fontId="8"/>
  </si>
  <si>
    <t>＊関数が対応していないバージョンのExcelでも、ファイルを開いて編集できる　（非対応関数の計算が行われないだけ）</t>
    <rPh sb="1" eb="3">
      <t>カンスウ</t>
    </rPh>
    <rPh sb="4" eb="6">
      <t>タイオウ</t>
    </rPh>
    <rPh sb="30" eb="31">
      <t>ヒラ</t>
    </rPh>
    <rPh sb="33" eb="35">
      <t>ヘンシュウ</t>
    </rPh>
    <rPh sb="40" eb="43">
      <t>ヒタイオウ</t>
    </rPh>
    <rPh sb="43" eb="45">
      <t>カンスウ</t>
    </rPh>
    <rPh sb="46" eb="48">
      <t>ケイサン</t>
    </rPh>
    <rPh sb="49" eb="50">
      <t>オコナ</t>
    </rPh>
    <phoneticPr fontId="8"/>
  </si>
  <si>
    <t>農産物名＋作型名</t>
    <rPh sb="0" eb="3">
      <t>ノウサンブツ</t>
    </rPh>
    <rPh sb="3" eb="4">
      <t>メイ</t>
    </rPh>
    <rPh sb="5" eb="7">
      <t>サクガタ</t>
    </rPh>
    <rPh sb="7" eb="8">
      <t>メイ</t>
    </rPh>
    <phoneticPr fontId="8"/>
  </si>
  <si>
    <t>列1</t>
    <rPh sb="0" eb="1">
      <t>レツ</t>
    </rPh>
    <phoneticPr fontId="7"/>
  </si>
  <si>
    <t>列2</t>
    <rPh sb="0" eb="1">
      <t>レツ</t>
    </rPh>
    <phoneticPr fontId="7"/>
  </si>
  <si>
    <t>列3</t>
    <rPh sb="0" eb="1">
      <t>レツ</t>
    </rPh>
    <phoneticPr fontId="7"/>
  </si>
  <si>
    <t>列4</t>
    <rPh sb="0" eb="1">
      <t>レツ</t>
    </rPh>
    <phoneticPr fontId="7"/>
  </si>
  <si>
    <t>列5</t>
    <rPh sb="0" eb="1">
      <t>レツ</t>
    </rPh>
    <phoneticPr fontId="7"/>
  </si>
  <si>
    <t>列6</t>
    <rPh sb="0" eb="1">
      <t>レツ</t>
    </rPh>
    <phoneticPr fontId="7"/>
  </si>
  <si>
    <t>←通常の栽培計画書シートの品目数集計を参照、</t>
    <rPh sb="1" eb="3">
      <t>ツウジョウ</t>
    </rPh>
    <rPh sb="4" eb="6">
      <t>サイバイ</t>
    </rPh>
    <rPh sb="6" eb="9">
      <t>ケイカクショ</t>
    </rPh>
    <rPh sb="13" eb="16">
      <t>ヒンモクスウ</t>
    </rPh>
    <rPh sb="16" eb="18">
      <t>シュウケイ</t>
    </rPh>
    <rPh sb="19" eb="21">
      <t>サンショウ</t>
    </rPh>
    <phoneticPr fontId="7"/>
  </si>
  <si>
    <t>品目数が０であれば空白、０でなければ「、」を追加</t>
    <rPh sb="0" eb="3">
      <t>ヒンモクスウ</t>
    </rPh>
    <rPh sb="9" eb="11">
      <t>クウハク</t>
    </rPh>
    <phoneticPr fontId="7"/>
  </si>
  <si>
    <t>②重複する品目・作型を削除処理する</t>
    <rPh sb="1" eb="3">
      <t>チョウフク</t>
    </rPh>
    <rPh sb="5" eb="7">
      <t>ヒンモク</t>
    </rPh>
    <rPh sb="8" eb="10">
      <t>サクガタ</t>
    </rPh>
    <rPh sb="11" eb="13">
      <t>サクジョ</t>
    </rPh>
    <rPh sb="13" eb="15">
      <t>ショリ</t>
    </rPh>
    <phoneticPr fontId="7"/>
  </si>
  <si>
    <r>
      <rPr>
        <sz val="13"/>
        <rFont val="ＭＳ Ｐ明朝"/>
        <family val="1"/>
        <charset val="128"/>
      </rPr>
      <t>③文字列の合体処理</t>
    </r>
    <r>
      <rPr>
        <sz val="10"/>
        <rFont val="ＭＳ Ｐ明朝"/>
        <family val="1"/>
        <charset val="128"/>
      </rPr>
      <t xml:space="preserve">
（TEXTJOIN関数）</t>
    </r>
    <rPh sb="1" eb="4">
      <t>モジレツ</t>
    </rPh>
    <rPh sb="5" eb="7">
      <t>ガッタイ</t>
    </rPh>
    <rPh sb="7" eb="9">
      <t>ショリ</t>
    </rPh>
    <phoneticPr fontId="7"/>
  </si>
  <si>
    <t xml:space="preserve"> ① 　　　温湯種子消毒技術</t>
    <phoneticPr fontId="7"/>
  </si>
  <si>
    <t xml:space="preserve"> ② 　　　機械除草技術　　 　</t>
    <phoneticPr fontId="7"/>
  </si>
  <si>
    <t xml:space="preserve"> ③ 　　　除草用動物利用技術</t>
    <phoneticPr fontId="7"/>
  </si>
  <si>
    <t xml:space="preserve"> ④ 　　　生物農薬利用技術　  </t>
    <phoneticPr fontId="7"/>
  </si>
  <si>
    <t xml:space="preserve"> ⑤ 　　　対抗植物利用技術</t>
    <phoneticPr fontId="7"/>
  </si>
  <si>
    <t xml:space="preserve"> ⑥　　 　抵抗性品種栽培・台木利用技術</t>
    <phoneticPr fontId="7"/>
  </si>
  <si>
    <t xml:space="preserve"> ⑦ 　　　土壌還元消毒技術</t>
    <phoneticPr fontId="7"/>
  </si>
  <si>
    <t xml:space="preserve"> ⑧　 　　熱利用土壌消毒技術</t>
    <phoneticPr fontId="7"/>
  </si>
  <si>
    <t xml:space="preserve"> ⑨ 　　　光利用技術</t>
    <phoneticPr fontId="7"/>
  </si>
  <si>
    <t xml:space="preserve"> ⑩ 　　　被覆栽培技術</t>
    <phoneticPr fontId="7"/>
  </si>
  <si>
    <t xml:space="preserve"> ⑪ 　　　フェロモン剤利用技術</t>
    <phoneticPr fontId="7"/>
  </si>
  <si>
    <t xml:space="preserve"> ⑫ 　　　マルチ栽培技術</t>
    <phoneticPr fontId="7"/>
  </si>
  <si>
    <t xml:space="preserve"> ⑬ 　　　天然物質由来農薬等利用技術 </t>
    <phoneticPr fontId="7"/>
  </si>
  <si>
    <t xml:space="preserve"> ⑭ 　　　その他　試験研究機関等で開発された技術</t>
    <phoneticPr fontId="7"/>
  </si>
  <si>
    <t>養液栽培基準検索表</t>
    <rPh sb="0" eb="4">
      <t>ヨウエキサイバイ</t>
    </rPh>
    <rPh sb="4" eb="6">
      <t>キジュン</t>
    </rPh>
    <rPh sb="6" eb="8">
      <t>ケンサク</t>
    </rPh>
    <rPh sb="8" eb="9">
      <t>ヒョウ</t>
    </rPh>
    <phoneticPr fontId="7"/>
  </si>
  <si>
    <t>養液栽培の基準値や品目が改訂された場合は、この表を改訂　作型追加の場合は表に追加したうえで「名前の管理」から範囲を指定しなおす</t>
    <rPh sb="0" eb="4">
      <t>ヨウエキサイバイ</t>
    </rPh>
    <rPh sb="5" eb="8">
      <t>キジュンチ</t>
    </rPh>
    <rPh sb="9" eb="11">
      <t>ヒンモク</t>
    </rPh>
    <rPh sb="12" eb="14">
      <t>カイテイ</t>
    </rPh>
    <rPh sb="17" eb="19">
      <t>バアイ</t>
    </rPh>
    <rPh sb="23" eb="24">
      <t>ヒョウ</t>
    </rPh>
    <rPh sb="25" eb="27">
      <t>カイテイ</t>
    </rPh>
    <rPh sb="28" eb="30">
      <t>サクガタ</t>
    </rPh>
    <rPh sb="30" eb="32">
      <t>ツイカ</t>
    </rPh>
    <rPh sb="33" eb="35">
      <t>バアイ</t>
    </rPh>
    <rPh sb="36" eb="37">
      <t>ヒョウ</t>
    </rPh>
    <rPh sb="38" eb="40">
      <t>ツイカ</t>
    </rPh>
    <rPh sb="46" eb="48">
      <t>ナマエ</t>
    </rPh>
    <rPh sb="49" eb="51">
      <t>カンリ</t>
    </rPh>
    <rPh sb="54" eb="56">
      <t>ハンイ</t>
    </rPh>
    <rPh sb="57" eb="59">
      <t>シテイ</t>
    </rPh>
    <phoneticPr fontId="7"/>
  </si>
  <si>
    <t>作型の選択の処理</t>
    <rPh sb="0" eb="2">
      <t>サクガタ</t>
    </rPh>
    <rPh sb="3" eb="5">
      <t>センタク</t>
    </rPh>
    <rPh sb="6" eb="8">
      <t>ショリ</t>
    </rPh>
    <phoneticPr fontId="7"/>
  </si>
  <si>
    <r>
      <t xml:space="preserve">No.  </t>
    </r>
    <r>
      <rPr>
        <b/>
        <sz val="18"/>
        <rFont val="メイリオ"/>
        <family val="3"/>
        <charset val="128"/>
      </rPr>
      <t xml:space="preserve">1 </t>
    </r>
    <phoneticPr fontId="8"/>
  </si>
  <si>
    <t>①入力内容の値を↓ここに自動的に持ってきて、　次に↓エコ区分ごとに分ける　（作型なし版、作型あり版）</t>
    <rPh sb="1" eb="3">
      <t>ニュウリョク</t>
    </rPh>
    <rPh sb="3" eb="5">
      <t>ナイヨウ</t>
    </rPh>
    <rPh sb="6" eb="7">
      <t>アタイ</t>
    </rPh>
    <rPh sb="12" eb="15">
      <t>ジドウテキ</t>
    </rPh>
    <rPh sb="16" eb="17">
      <t>モ</t>
    </rPh>
    <rPh sb="23" eb="24">
      <t>ツギ</t>
    </rPh>
    <phoneticPr fontId="8"/>
  </si>
  <si>
    <t>エコ25
作付面積</t>
    <rPh sb="5" eb="7">
      <t>サクツケ</t>
    </rPh>
    <rPh sb="7" eb="9">
      <t>メンセキ</t>
    </rPh>
    <phoneticPr fontId="8"/>
  </si>
  <si>
    <t>エコ50
作付面積</t>
    <rPh sb="5" eb="7">
      <t>サクツケ</t>
    </rPh>
    <rPh sb="7" eb="9">
      <t>メンセキ</t>
    </rPh>
    <phoneticPr fontId="8"/>
  </si>
  <si>
    <t>エコ100
作付面積</t>
    <rPh sb="6" eb="8">
      <t>サクツケ</t>
    </rPh>
    <rPh sb="8" eb="10">
      <t>メンセキ</t>
    </rPh>
    <phoneticPr fontId="8"/>
  </si>
  <si>
    <t>作付面積はD列</t>
    <rPh sb="0" eb="2">
      <t>サクツケ</t>
    </rPh>
    <rPh sb="2" eb="4">
      <t>メンセキ</t>
    </rPh>
    <rPh sb="6" eb="7">
      <t>レツ</t>
    </rPh>
    <phoneticPr fontId="8"/>
  </si>
  <si>
    <t>作付面積
（区分問わず）</t>
    <rPh sb="0" eb="2">
      <t>サクツケ</t>
    </rPh>
    <rPh sb="2" eb="4">
      <t>メンセキ</t>
    </rPh>
    <rPh sb="6" eb="8">
      <t>クブン</t>
    </rPh>
    <rPh sb="8" eb="9">
      <t>ト</t>
    </rPh>
    <phoneticPr fontId="8"/>
  </si>
  <si>
    <t>作付面積合計</t>
    <rPh sb="0" eb="2">
      <t>サクツケ</t>
    </rPh>
    <rPh sb="2" eb="4">
      <t>メンセキ</t>
    </rPh>
    <rPh sb="4" eb="6">
      <t>ゴウケイ</t>
    </rPh>
    <phoneticPr fontId="8"/>
  </si>
  <si>
    <t>作付面積
区分不問</t>
    <rPh sb="0" eb="2">
      <t>サクツケ</t>
    </rPh>
    <rPh sb="2" eb="4">
      <t>メンセキ</t>
    </rPh>
    <rPh sb="5" eb="7">
      <t>クブン</t>
    </rPh>
    <rPh sb="7" eb="9">
      <t>フモン</t>
    </rPh>
    <phoneticPr fontId="7"/>
  </si>
  <si>
    <t>①エコ25
作付面積</t>
    <rPh sb="6" eb="10">
      <t>サクツケメンセキ</t>
    </rPh>
    <phoneticPr fontId="7"/>
  </si>
  <si>
    <t>②エコ50
作付面積</t>
    <rPh sb="6" eb="10">
      <t>サクツケメンセキ</t>
    </rPh>
    <phoneticPr fontId="7"/>
  </si>
  <si>
    <t>作付面積
合計</t>
    <rPh sb="0" eb="4">
      <t>サクツケメンセキ</t>
    </rPh>
    <rPh sb="5" eb="7">
      <t>ゴウケイ</t>
    </rPh>
    <phoneticPr fontId="7"/>
  </si>
  <si>
    <t>露地(島しょを除く)</t>
    <rPh sb="0" eb="2">
      <t>ロジ</t>
    </rPh>
    <phoneticPr fontId="8"/>
  </si>
  <si>
    <t>区部</t>
  </si>
  <si>
    <t>農協名</t>
    <rPh sb="0" eb="2">
      <t>ノウキョウ</t>
    </rPh>
    <rPh sb="2" eb="3">
      <t>メイ</t>
    </rPh>
    <phoneticPr fontId="46"/>
  </si>
  <si>
    <t>JA名</t>
    <rPh sb="2" eb="3">
      <t>メイ</t>
    </rPh>
    <phoneticPr fontId="46"/>
  </si>
  <si>
    <t>JA略称</t>
    <rPh sb="2" eb="4">
      <t>リャクショウ</t>
    </rPh>
    <phoneticPr fontId="46"/>
  </si>
  <si>
    <t>西東京農業協同組合</t>
  </si>
  <si>
    <t>西東京</t>
  </si>
  <si>
    <t>秋川農業協同組合</t>
  </si>
  <si>
    <t>秋川</t>
    <rPh sb="0" eb="2">
      <t>アキガワ</t>
    </rPh>
    <phoneticPr fontId="46"/>
  </si>
  <si>
    <t>西多摩農業協同組合</t>
  </si>
  <si>
    <t>西多摩</t>
    <rPh sb="0" eb="3">
      <t>ニシタマ</t>
    </rPh>
    <phoneticPr fontId="46"/>
  </si>
  <si>
    <t>八王子市農業協同組合</t>
    <rPh sb="3" eb="4">
      <t>シ</t>
    </rPh>
    <phoneticPr fontId="46"/>
  </si>
  <si>
    <t>八王子</t>
  </si>
  <si>
    <t>東京南農業協同組合</t>
  </si>
  <si>
    <t>東京南</t>
    <rPh sb="2" eb="3">
      <t>ミナミ</t>
    </rPh>
    <phoneticPr fontId="46"/>
  </si>
  <si>
    <t>町田市農業協同組合</t>
  </si>
  <si>
    <t>マインズ農業協同組合</t>
  </si>
  <si>
    <t>ﾏｲﾝｽﾞ</t>
  </si>
  <si>
    <t>東京みどり農業協同組合</t>
  </si>
  <si>
    <t>東京みどり</t>
  </si>
  <si>
    <t>東京みらい農業協同組合</t>
  </si>
  <si>
    <t>東京みらい</t>
  </si>
  <si>
    <t>北多摩</t>
  </si>
  <si>
    <t>東京むさし農業協同組合</t>
  </si>
  <si>
    <t>東京むさし</t>
  </si>
  <si>
    <t>東京中央農業協同組合</t>
  </si>
  <si>
    <t>東京中央</t>
  </si>
  <si>
    <t>世田谷目黒農業協同組合</t>
  </si>
  <si>
    <t>世田谷目黒</t>
  </si>
  <si>
    <t>東京あおば農業協同組合</t>
  </si>
  <si>
    <t>東京あおば</t>
  </si>
  <si>
    <t>東京スマイル農業協同組合</t>
  </si>
  <si>
    <t>東京ｽﾏｲﾙ</t>
  </si>
  <si>
    <t>八丈島農協</t>
    <rPh sb="0" eb="3">
      <t>ハチジョウジマ</t>
    </rPh>
    <rPh sb="3" eb="5">
      <t>ノウキョウ</t>
    </rPh>
    <phoneticPr fontId="46"/>
  </si>
  <si>
    <t>八丈島</t>
    <rPh sb="0" eb="3">
      <t>ハチジョウジマ</t>
    </rPh>
    <phoneticPr fontId="7"/>
  </si>
  <si>
    <t>新島村農業協同組合</t>
    <rPh sb="0" eb="3">
      <t>ニイジマムラ</t>
    </rPh>
    <rPh sb="3" eb="5">
      <t>ノウギョウ</t>
    </rPh>
    <rPh sb="5" eb="7">
      <t>キョウドウ</t>
    </rPh>
    <rPh sb="7" eb="9">
      <t>クミアイ</t>
    </rPh>
    <phoneticPr fontId="3"/>
  </si>
  <si>
    <t>新島村農協</t>
    <rPh sb="0" eb="2">
      <t>ニイジマ</t>
    </rPh>
    <rPh sb="2" eb="3">
      <t>ムラ</t>
    </rPh>
    <rPh sb="3" eb="5">
      <t>ノウキョウ</t>
    </rPh>
    <phoneticPr fontId="7"/>
  </si>
  <si>
    <t>新島村</t>
    <rPh sb="2" eb="3">
      <t>ムラ</t>
    </rPh>
    <phoneticPr fontId="7"/>
  </si>
  <si>
    <t>利島農業協同組合</t>
    <rPh sb="0" eb="2">
      <t>トシマ</t>
    </rPh>
    <rPh sb="2" eb="8">
      <t>ノウギョウキョウドウクミアイ</t>
    </rPh>
    <phoneticPr fontId="3"/>
  </si>
  <si>
    <t>利島農協</t>
    <rPh sb="0" eb="2">
      <t>トシマ</t>
    </rPh>
    <rPh sb="2" eb="4">
      <t>ノウキョウ</t>
    </rPh>
    <phoneticPr fontId="7"/>
  </si>
  <si>
    <t>利島</t>
    <rPh sb="0" eb="2">
      <t>トシマ</t>
    </rPh>
    <phoneticPr fontId="7"/>
  </si>
  <si>
    <t>一般社団法人三宅島農業振興会</t>
    <rPh sb="0" eb="2">
      <t>イッパン</t>
    </rPh>
    <rPh sb="2" eb="4">
      <t>シャダン</t>
    </rPh>
    <rPh sb="4" eb="6">
      <t>ホウジン</t>
    </rPh>
    <rPh sb="6" eb="8">
      <t>ミヤケ</t>
    </rPh>
    <rPh sb="8" eb="9">
      <t>ジマ</t>
    </rPh>
    <rPh sb="9" eb="11">
      <t>ノウギョウ</t>
    </rPh>
    <rPh sb="11" eb="13">
      <t>シンコウ</t>
    </rPh>
    <rPh sb="13" eb="14">
      <t>カイ</t>
    </rPh>
    <phoneticPr fontId="3"/>
  </si>
  <si>
    <t>三宅島農業振興会</t>
    <rPh sb="0" eb="2">
      <t>ミヤケ</t>
    </rPh>
    <rPh sb="2" eb="3">
      <t>ジマ</t>
    </rPh>
    <rPh sb="3" eb="5">
      <t>ノウギョウ</t>
    </rPh>
    <rPh sb="5" eb="8">
      <t>シンコウカイ</t>
    </rPh>
    <phoneticPr fontId="7"/>
  </si>
  <si>
    <t>三宅島</t>
    <rPh sb="0" eb="3">
      <t>ミヤケジマ</t>
    </rPh>
    <phoneticPr fontId="7"/>
  </si>
  <si>
    <t>小笠原アイランズ農業協同組合</t>
    <rPh sb="0" eb="3">
      <t>オガサワラ</t>
    </rPh>
    <rPh sb="8" eb="14">
      <t>ノウギョウキョウドウクミアイ</t>
    </rPh>
    <phoneticPr fontId="3"/>
  </si>
  <si>
    <t>小笠原</t>
    <rPh sb="0" eb="3">
      <t>オガサワラ</t>
    </rPh>
    <phoneticPr fontId="7"/>
  </si>
  <si>
    <t>(該当なし)</t>
  </si>
  <si>
    <t>南多摩</t>
  </si>
  <si>
    <t>南多摩農業改良普及センター</t>
    <rPh sb="0" eb="13">
      <t>ミナミタマノウカイ</t>
    </rPh>
    <phoneticPr fontId="46"/>
  </si>
  <si>
    <t>西多摩</t>
  </si>
  <si>
    <t>西多摩農業改良普及センター</t>
    <rPh sb="0" eb="13">
      <t>ニシタマノウカイ</t>
    </rPh>
    <phoneticPr fontId="46"/>
  </si>
  <si>
    <t>西多摩郡あきる野市</t>
  </si>
  <si>
    <t>瑞穂町</t>
  </si>
  <si>
    <t>西多摩郡瑞穂町</t>
  </si>
  <si>
    <t>日の出町</t>
  </si>
  <si>
    <t>西多摩郡日の出町</t>
  </si>
  <si>
    <t>奥多摩町</t>
  </si>
  <si>
    <t>西多摩郡奥多摩町</t>
  </si>
  <si>
    <t>檜原村</t>
  </si>
  <si>
    <t>西多摩郡檜原村</t>
  </si>
  <si>
    <t>西多摩郡</t>
    <rPh sb="0" eb="4">
      <t>ニシタマグン</t>
    </rPh>
    <phoneticPr fontId="46"/>
  </si>
  <si>
    <t>大島町</t>
    <rPh sb="0" eb="2">
      <t>オオシマ</t>
    </rPh>
    <rPh sb="2" eb="3">
      <t>マチ</t>
    </rPh>
    <phoneticPr fontId="46"/>
  </si>
  <si>
    <t>島しょ</t>
  </si>
  <si>
    <t>大島支庁産業課</t>
    <rPh sb="0" eb="2">
      <t>オオシマ</t>
    </rPh>
    <rPh sb="2" eb="4">
      <t>シチョウ</t>
    </rPh>
    <rPh sb="4" eb="7">
      <t>サンギョウカ</t>
    </rPh>
    <phoneticPr fontId="46"/>
  </si>
  <si>
    <t>神津島</t>
    <rPh sb="0" eb="3">
      <t>コウヅシマ</t>
    </rPh>
    <phoneticPr fontId="46"/>
  </si>
  <si>
    <t>三宅支庁産業課</t>
    <rPh sb="0" eb="4">
      <t>ミヤケシチョウ</t>
    </rPh>
    <phoneticPr fontId="46"/>
  </si>
  <si>
    <t>御蔵島村</t>
    <rPh sb="0" eb="4">
      <t>ミクラジマムラ</t>
    </rPh>
    <phoneticPr fontId="46"/>
  </si>
  <si>
    <t>八丈支庁産業課</t>
    <rPh sb="0" eb="4">
      <t>ハチジョウシチョウ</t>
    </rPh>
    <phoneticPr fontId="46"/>
  </si>
  <si>
    <t>青ヶ島村</t>
    <rPh sb="0" eb="4">
      <t>アオガシマムラ</t>
    </rPh>
    <phoneticPr fontId="46"/>
  </si>
  <si>
    <t>小笠原村</t>
    <rPh sb="0" eb="4">
      <t>オガサワラムラ</t>
    </rPh>
    <phoneticPr fontId="46"/>
  </si>
  <si>
    <t>小笠原支庁産業課</t>
    <rPh sb="0" eb="5">
      <t>オガサワラシチョウ</t>
    </rPh>
    <phoneticPr fontId="46"/>
  </si>
  <si>
    <t>小笠原アイランズ農協</t>
    <rPh sb="0" eb="3">
      <t>オガサワラ</t>
    </rPh>
    <rPh sb="8" eb="10">
      <t>ノウキョウ</t>
    </rPh>
    <phoneticPr fontId="10"/>
  </si>
  <si>
    <t>東京都農業振興事務所</t>
    <rPh sb="0" eb="3">
      <t>トウキョウト</t>
    </rPh>
    <rPh sb="3" eb="5">
      <t>ノウギョウ</t>
    </rPh>
    <rPh sb="5" eb="7">
      <t>シンコウ</t>
    </rPh>
    <rPh sb="7" eb="9">
      <t>ジム</t>
    </rPh>
    <rPh sb="9" eb="10">
      <t>ショ</t>
    </rPh>
    <phoneticPr fontId="46"/>
  </si>
  <si>
    <t>JA名のリスト</t>
    <rPh sb="2" eb="3">
      <t>メイ</t>
    </rPh>
    <phoneticPr fontId="7"/>
  </si>
  <si>
    <t>認証開始</t>
    <rPh sb="0" eb="2">
      <t>ニンショウ</t>
    </rPh>
    <rPh sb="2" eb="4">
      <t>カイシ</t>
    </rPh>
    <phoneticPr fontId="7"/>
  </si>
  <si>
    <t>認証終了</t>
    <rPh sb="0" eb="2">
      <t>ニンショウ</t>
    </rPh>
    <rPh sb="2" eb="4">
      <t>シュウリョウ</t>
    </rPh>
    <phoneticPr fontId="7"/>
  </si>
  <si>
    <t>→</t>
    <phoneticPr fontId="7"/>
  </si>
  <si>
    <t>（基本はUNIQUE関数）</t>
    <rPh sb="1" eb="3">
      <t>キホン</t>
    </rPh>
    <rPh sb="10" eb="12">
      <t>カンスウ</t>
    </rPh>
    <phoneticPr fontId="7"/>
  </si>
  <si>
    <t>（空白を除外するためFILTER関数も併用）</t>
    <rPh sb="1" eb="3">
      <t>クウハク</t>
    </rPh>
    <rPh sb="4" eb="6">
      <t>ジョガイ</t>
    </rPh>
    <rPh sb="16" eb="18">
      <t>カンスウ</t>
    </rPh>
    <rPh sb="19" eb="21">
      <t>ヘイヨウ</t>
    </rPh>
    <phoneticPr fontId="8"/>
  </si>
  <si>
    <t>品目数と作型数のカウントも
この欄を利用して行う</t>
    <rPh sb="0" eb="2">
      <t>ヒンモク</t>
    </rPh>
    <rPh sb="2" eb="3">
      <t>スウ</t>
    </rPh>
    <rPh sb="4" eb="6">
      <t>サクガタ</t>
    </rPh>
    <rPh sb="6" eb="7">
      <t>スウ</t>
    </rPh>
    <phoneticPr fontId="8"/>
  </si>
  <si>
    <t>（エラー防止のため、区分内がすべて（30個とも）空欄のときは空白を返して、UNIQUE関数の処理は行わないように指定）</t>
    <rPh sb="4" eb="6">
      <t>ボウシ</t>
    </rPh>
    <rPh sb="10" eb="12">
      <t>クブン</t>
    </rPh>
    <rPh sb="12" eb="13">
      <t>ナイ</t>
    </rPh>
    <rPh sb="20" eb="21">
      <t>コ</t>
    </rPh>
    <rPh sb="24" eb="26">
      <t>クウラン</t>
    </rPh>
    <rPh sb="30" eb="32">
      <t>クウハク</t>
    </rPh>
    <rPh sb="33" eb="34">
      <t>カエ</t>
    </rPh>
    <rPh sb="43" eb="45">
      <t>カンスウ</t>
    </rPh>
    <rPh sb="46" eb="48">
      <t>ショリ</t>
    </rPh>
    <rPh sb="49" eb="50">
      <t>オコナ</t>
    </rPh>
    <rPh sb="56" eb="58">
      <t>シテイ</t>
    </rPh>
    <phoneticPr fontId="8"/>
  </si>
  <si>
    <t>養液栽培エコ25</t>
    <rPh sb="0" eb="4">
      <t>ヨウエキサイバイ</t>
    </rPh>
    <phoneticPr fontId="7"/>
  </si>
  <si>
    <t>養液栽培エコ50</t>
    <rPh sb="0" eb="4">
      <t>ヨウエキサイバイ</t>
    </rPh>
    <phoneticPr fontId="7"/>
  </si>
  <si>
    <t>コマツナ</t>
    <phoneticPr fontId="7"/>
  </si>
  <si>
    <t>上の枠内のリストは、栽培計画書の６ページ目までに記入されている品目を集計して表示しています。</t>
    <rPh sb="0" eb="1">
      <t>ウエ</t>
    </rPh>
    <rPh sb="2" eb="4">
      <t>ワクナイ</t>
    </rPh>
    <rPh sb="10" eb="12">
      <t>サイバイ</t>
    </rPh>
    <rPh sb="12" eb="15">
      <t>ケイカクショ</t>
    </rPh>
    <rPh sb="20" eb="21">
      <t>メ</t>
    </rPh>
    <rPh sb="24" eb="26">
      <t>キニュウ</t>
    </rPh>
    <rPh sb="31" eb="33">
      <t>ヒンモク</t>
    </rPh>
    <rPh sb="34" eb="36">
      <t>シュウケイ</t>
    </rPh>
    <rPh sb="38" eb="40">
      <t>ヒョウジ</t>
    </rPh>
    <phoneticPr fontId="7"/>
  </si>
  <si>
    <t>（ご注意）</t>
    <rPh sb="2" eb="4">
      <t>チュウイ</t>
    </rPh>
    <phoneticPr fontId="7"/>
  </si>
  <si>
    <t>栽培計画書のページ数が６ページよりも多くなっている場合は、お手数ですが栽培計画書もご参照いただき、</t>
    <rPh sb="0" eb="2">
      <t>サイバイ</t>
    </rPh>
    <rPh sb="2" eb="5">
      <t>ケイカクショ</t>
    </rPh>
    <rPh sb="9" eb="10">
      <t>スウ</t>
    </rPh>
    <rPh sb="18" eb="19">
      <t>オオ</t>
    </rPh>
    <rPh sb="25" eb="27">
      <t>バアイ</t>
    </rPh>
    <rPh sb="30" eb="32">
      <t>テスウ</t>
    </rPh>
    <rPh sb="35" eb="37">
      <t>サイバイ</t>
    </rPh>
    <rPh sb="37" eb="40">
      <t>ケイカクショ</t>
    </rPh>
    <rPh sb="42" eb="44">
      <t>サンショウ</t>
    </rPh>
    <phoneticPr fontId="7"/>
  </si>
  <si>
    <t>申請している農作物（取引希望に記入できる農作物）をご確認ください。</t>
    <phoneticPr fontId="7"/>
  </si>
  <si>
    <t>申請時期</t>
    <rPh sb="0" eb="2">
      <t>シンセイ</t>
    </rPh>
    <rPh sb="2" eb="4">
      <t>ジキ</t>
    </rPh>
    <phoneticPr fontId="7"/>
  </si>
  <si>
    <t>2025(R7)年 9月</t>
    <rPh sb="8" eb="9">
      <t>ネン</t>
    </rPh>
    <rPh sb="11" eb="12">
      <t>ガツ</t>
    </rPh>
    <phoneticPr fontId="7"/>
  </si>
  <si>
    <t>2026(R8)年 9月</t>
    <rPh sb="8" eb="9">
      <t>ネン</t>
    </rPh>
    <rPh sb="11" eb="12">
      <t>ガツ</t>
    </rPh>
    <phoneticPr fontId="7"/>
  </si>
  <si>
    <t>2027(R9)年 9月</t>
    <rPh sb="8" eb="9">
      <t>ネン</t>
    </rPh>
    <rPh sb="11" eb="12">
      <t>ガツ</t>
    </rPh>
    <phoneticPr fontId="7"/>
  </si>
  <si>
    <t>2028(R10)年 9月</t>
    <rPh sb="9" eb="10">
      <t>ネン</t>
    </rPh>
    <rPh sb="12" eb="13">
      <t>ガツ</t>
    </rPh>
    <phoneticPr fontId="7"/>
  </si>
  <si>
    <t>2029(R11)年 9月</t>
    <rPh sb="9" eb="10">
      <t>ネン</t>
    </rPh>
    <rPh sb="12" eb="13">
      <t>ガツ</t>
    </rPh>
    <phoneticPr fontId="7"/>
  </si>
  <si>
    <t>認証期間５年間</t>
    <rPh sb="0" eb="2">
      <t>ニンショウ</t>
    </rPh>
    <rPh sb="2" eb="4">
      <t>キカン</t>
    </rPh>
    <rPh sb="5" eb="7">
      <t>ネンカン</t>
    </rPh>
    <phoneticPr fontId="7"/>
  </si>
  <si>
    <t xml:space="preserve">希望する
取引の内容
</t>
    <phoneticPr fontId="7"/>
  </si>
  <si>
    <t>②　上のセルに集計された内容で間違いがないか確認する</t>
    <rPh sb="2" eb="3">
      <t>ウエ</t>
    </rPh>
    <rPh sb="7" eb="9">
      <t>シュウケイ</t>
    </rPh>
    <rPh sb="12" eb="14">
      <t>ナイヨウ</t>
    </rPh>
    <rPh sb="15" eb="17">
      <t>マチガ</t>
    </rPh>
    <rPh sb="22" eb="24">
      <t>カクニン</t>
    </rPh>
    <phoneticPr fontId="7"/>
  </si>
  <si>
    <t>③　更新申請の場合</t>
    <rPh sb="2" eb="4">
      <t>コウシン</t>
    </rPh>
    <rPh sb="4" eb="6">
      <t>シンセイ</t>
    </rPh>
    <rPh sb="7" eb="9">
      <t>バアイ</t>
    </rPh>
    <phoneticPr fontId="7"/>
  </si>
  <si>
    <t>　　　上のセルで集計された内容では、「認証開始年月日」や「備考」などは空欄になっている</t>
    <rPh sb="3" eb="4">
      <t>ウエ</t>
    </rPh>
    <rPh sb="8" eb="10">
      <t>シュウケイ</t>
    </rPh>
    <rPh sb="13" eb="15">
      <t>ナイヨウ</t>
    </rPh>
    <rPh sb="19" eb="21">
      <t>ニンショウ</t>
    </rPh>
    <rPh sb="21" eb="23">
      <t>カイシ</t>
    </rPh>
    <rPh sb="23" eb="26">
      <t>ネンガッピ</t>
    </rPh>
    <rPh sb="29" eb="31">
      <t>ビコウ</t>
    </rPh>
    <rPh sb="35" eb="37">
      <t>クウラン</t>
    </rPh>
    <phoneticPr fontId="7"/>
  </si>
  <si>
    <t>　　　これをこのままコピー＆貼り付けすると、エクセルのデータベースに書いてあった内容が上書きされて空欄になってしまう</t>
    <rPh sb="14" eb="15">
      <t>ハ</t>
    </rPh>
    <rPh sb="16" eb="17">
      <t>ツ</t>
    </rPh>
    <rPh sb="34" eb="35">
      <t>カ</t>
    </rPh>
    <rPh sb="40" eb="42">
      <t>ナイヨウ</t>
    </rPh>
    <rPh sb="43" eb="45">
      <t>ウワガ</t>
    </rPh>
    <rPh sb="49" eb="51">
      <t>クウラン</t>
    </rPh>
    <phoneticPr fontId="7"/>
  </si>
  <si>
    <t>↓（備考欄）更新申請の場合は、この集計表からコピペする前にエクセルのデータベースを見て、何か記載があれば転記する</t>
    <rPh sb="2" eb="4">
      <t>ビコウ</t>
    </rPh>
    <rPh sb="4" eb="5">
      <t>ラン</t>
    </rPh>
    <rPh sb="6" eb="10">
      <t>コウシンシンセイ</t>
    </rPh>
    <rPh sb="11" eb="13">
      <t>バアイ</t>
    </rPh>
    <rPh sb="17" eb="19">
      <t>シュウケイ</t>
    </rPh>
    <rPh sb="19" eb="20">
      <t>ヒョウ</t>
    </rPh>
    <rPh sb="27" eb="28">
      <t>マエ</t>
    </rPh>
    <rPh sb="41" eb="42">
      <t>ミ</t>
    </rPh>
    <rPh sb="44" eb="45">
      <t>ナニ</t>
    </rPh>
    <rPh sb="46" eb="48">
      <t>キサイ</t>
    </rPh>
    <rPh sb="52" eb="54">
      <t>テンキ</t>
    </rPh>
    <phoneticPr fontId="7"/>
  </si>
  <si>
    <t>↓更新申請の場合は、この集計表からコピペする前に、認証開始年月日をエクセルのデータベースから転記しておくこと</t>
    <rPh sb="1" eb="5">
      <t>コウシンシンセイ</t>
    </rPh>
    <rPh sb="6" eb="8">
      <t>バアイ</t>
    </rPh>
    <rPh sb="12" eb="14">
      <t>シュウケイ</t>
    </rPh>
    <rPh sb="14" eb="15">
      <t>ヒョウ</t>
    </rPh>
    <rPh sb="22" eb="23">
      <t>マエ</t>
    </rPh>
    <rPh sb="41" eb="43">
      <t>テンキ</t>
    </rPh>
    <phoneticPr fontId="7"/>
  </si>
  <si>
    <r>
      <t>　　　　→　</t>
    </r>
    <r>
      <rPr>
        <b/>
        <sz val="11"/>
        <rFont val="メイリオ"/>
        <family val="3"/>
        <charset val="128"/>
      </rPr>
      <t>エクセルのデータベースから、「認証開始年月日」「備考」などの内容をこの集計表に転記しておくこと</t>
    </r>
    <rPh sb="21" eb="23">
      <t>ニンショウ</t>
    </rPh>
    <rPh sb="23" eb="25">
      <t>カイシ</t>
    </rPh>
    <rPh sb="25" eb="28">
      <t>ネンガッピ</t>
    </rPh>
    <rPh sb="30" eb="32">
      <t>ビコウ</t>
    </rPh>
    <rPh sb="36" eb="38">
      <t>ナイヨウ</t>
    </rPh>
    <rPh sb="41" eb="43">
      <t>シュウケイ</t>
    </rPh>
    <rPh sb="43" eb="44">
      <t>ヒョウ</t>
    </rPh>
    <rPh sb="45" eb="47">
      <t>テンキ</t>
    </rPh>
    <phoneticPr fontId="7"/>
  </si>
  <si>
    <t>↓（青文字部分）更新申請の場合は、この集計表からコピペする前にエクセルのデータベースを見て、何か記載があれば転記しておく</t>
    <rPh sb="2" eb="3">
      <t>アオ</t>
    </rPh>
    <rPh sb="3" eb="5">
      <t>モジ</t>
    </rPh>
    <rPh sb="5" eb="7">
      <t>ブブン</t>
    </rPh>
    <rPh sb="8" eb="12">
      <t>コウシンシンセイ</t>
    </rPh>
    <rPh sb="13" eb="15">
      <t>バアイ</t>
    </rPh>
    <rPh sb="19" eb="21">
      <t>シュウケイ</t>
    </rPh>
    <rPh sb="21" eb="22">
      <t>ヒョウ</t>
    </rPh>
    <rPh sb="29" eb="30">
      <t>マエ</t>
    </rPh>
    <rPh sb="43" eb="44">
      <t>ミ</t>
    </rPh>
    <rPh sb="46" eb="47">
      <t>ナニ</t>
    </rPh>
    <rPh sb="48" eb="50">
      <t>キサイ</t>
    </rPh>
    <rPh sb="54" eb="56">
      <t>テンキ</t>
    </rPh>
    <phoneticPr fontId="7"/>
  </si>
  <si>
    <r>
      <rPr>
        <b/>
        <sz val="18"/>
        <rFont val="メイリオ"/>
        <family val="3"/>
        <charset val="128"/>
      </rPr>
      <t>①</t>
    </r>
    <r>
      <rPr>
        <b/>
        <sz val="14"/>
        <rFont val="メイリオ"/>
        <family val="3"/>
        <charset val="128"/>
      </rPr>
      <t>↓最初に申請者が所属するJA名を選択</t>
    </r>
    <rPh sb="2" eb="4">
      <t>サイショ</t>
    </rPh>
    <rPh sb="5" eb="8">
      <t>シンセイシャ</t>
    </rPh>
    <rPh sb="9" eb="11">
      <t>ショゾク</t>
    </rPh>
    <rPh sb="15" eb="16">
      <t>メイ</t>
    </rPh>
    <rPh sb="17" eb="19">
      <t>センタク</t>
    </rPh>
    <phoneticPr fontId="7"/>
  </si>
  <si>
    <t>＊JAが関与していないところ（学校や法人等）は、</t>
    <rPh sb="4" eb="6">
      <t>カンヨ</t>
    </rPh>
    <rPh sb="15" eb="17">
      <t>ガッコウ</t>
    </rPh>
    <rPh sb="18" eb="20">
      <t>ホウジン</t>
    </rPh>
    <rPh sb="20" eb="21">
      <t>トウ</t>
    </rPh>
    <phoneticPr fontId="7"/>
  </si>
  <si>
    <t>　「東京都農業振興事務所」を選択する</t>
    <rPh sb="2" eb="5">
      <t>トウキョウト</t>
    </rPh>
    <rPh sb="5" eb="7">
      <t>ノウギョウ</t>
    </rPh>
    <rPh sb="7" eb="9">
      <t>シンコウ</t>
    </rPh>
    <rPh sb="9" eb="11">
      <t>ジム</t>
    </rPh>
    <rPh sb="11" eb="12">
      <t>ショ</t>
    </rPh>
    <rPh sb="14" eb="16">
      <t>センタク</t>
    </rPh>
    <phoneticPr fontId="7"/>
  </si>
  <si>
    <t>④　集計表からコピー＆エクセルのデータベースに貼り付け</t>
    <rPh sb="2" eb="4">
      <t>シュウケイ</t>
    </rPh>
    <rPh sb="4" eb="5">
      <t>ヒョウ</t>
    </rPh>
    <rPh sb="23" eb="24">
      <t>ハ</t>
    </rPh>
    <rPh sb="25" eb="26">
      <t>ツ</t>
    </rPh>
    <phoneticPr fontId="7"/>
  </si>
  <si>
    <r>
      <t>このシートに集計された内容のうち、</t>
    </r>
    <r>
      <rPr>
        <b/>
        <u/>
        <sz val="14"/>
        <color rgb="FFFF0000"/>
        <rFont val="メイリオ"/>
        <family val="3"/>
        <charset val="128"/>
      </rPr>
      <t>赤い枠で囲まれた部分をコピー</t>
    </r>
    <r>
      <rPr>
        <sz val="14"/>
        <color theme="1"/>
        <rFont val="メイリオ"/>
        <family val="3"/>
        <charset val="128"/>
      </rPr>
      <t>して、エクセルのデータベースファイルに</t>
    </r>
    <rPh sb="6" eb="8">
      <t>シュウケイ</t>
    </rPh>
    <rPh sb="11" eb="13">
      <t>ナイヨウ</t>
    </rPh>
    <rPh sb="17" eb="18">
      <t>アカ</t>
    </rPh>
    <rPh sb="19" eb="20">
      <t>ワク</t>
    </rPh>
    <rPh sb="21" eb="22">
      <t>カコ</t>
    </rPh>
    <rPh sb="25" eb="27">
      <t>ブブン</t>
    </rPh>
    <phoneticPr fontId="7"/>
  </si>
  <si>
    <r>
      <rPr>
        <b/>
        <u/>
        <sz val="14"/>
        <color rgb="FFFF0000"/>
        <rFont val="メイリオ"/>
        <family val="3"/>
        <charset val="128"/>
      </rPr>
      <t>「値の貼り付け」</t>
    </r>
    <r>
      <rPr>
        <sz val="14"/>
        <color theme="1"/>
        <rFont val="メイリオ"/>
        <family val="3"/>
        <charset val="128"/>
      </rPr>
      <t>で張り付ける</t>
    </r>
    <rPh sb="1" eb="2">
      <t>アタイ</t>
    </rPh>
    <rPh sb="3" eb="4">
      <t>ハ</t>
    </rPh>
    <rPh sb="5" eb="6">
      <t>ツ</t>
    </rPh>
    <rPh sb="9" eb="10">
      <t>ハ</t>
    </rPh>
    <rPh sb="11" eb="12">
      <t>ツ</t>
    </rPh>
    <phoneticPr fontId="7"/>
  </si>
  <si>
    <t>「値の貼り付け」を選ぶには：</t>
    <rPh sb="1" eb="2">
      <t>アタイ</t>
    </rPh>
    <rPh sb="3" eb="4">
      <t>ハ</t>
    </rPh>
    <rPh sb="5" eb="6">
      <t>ツ</t>
    </rPh>
    <rPh sb="9" eb="10">
      <t>エラ</t>
    </rPh>
    <phoneticPr fontId="7"/>
  </si>
  <si>
    <t>　　貼り付けする位置で右クリック→出てくるメニューの「貼り付けのオプション」の下にいくつかアイコンがあるので、</t>
    <rPh sb="2" eb="3">
      <t>ハ</t>
    </rPh>
    <rPh sb="4" eb="5">
      <t>ツ</t>
    </rPh>
    <rPh sb="8" eb="10">
      <t>イチ</t>
    </rPh>
    <rPh sb="11" eb="12">
      <t>ミギ</t>
    </rPh>
    <rPh sb="17" eb="18">
      <t>デ</t>
    </rPh>
    <rPh sb="27" eb="28">
      <t>ハ</t>
    </rPh>
    <rPh sb="29" eb="30">
      <t>ツ</t>
    </rPh>
    <rPh sb="39" eb="40">
      <t>シタ</t>
    </rPh>
    <phoneticPr fontId="7"/>
  </si>
  <si>
    <t>　　そこから「クリップボードに「１２３」と書いてあるアイコン」を選択してクリック　で、</t>
    <rPh sb="21" eb="22">
      <t>カ</t>
    </rPh>
    <rPh sb="32" eb="34">
      <t>センタク</t>
    </rPh>
    <phoneticPr fontId="7"/>
  </si>
  <si>
    <t>　　「値の貼り付け」ができます</t>
    <rPh sb="3" eb="4">
      <t>アタイ</t>
    </rPh>
    <rPh sb="5" eb="6">
      <t>ハ</t>
    </rPh>
    <rPh sb="7" eb="8">
      <t>ツ</t>
    </rPh>
    <phoneticPr fontId="7"/>
  </si>
  <si>
    <t>＊この集計シートは、編集や選択が必要なセル（JA選択セルと、赤い枠で囲まれた集計部分）以外は、</t>
    <rPh sb="3" eb="5">
      <t>シュウケイ</t>
    </rPh>
    <rPh sb="10" eb="12">
      <t>ヘンシュウ</t>
    </rPh>
    <rPh sb="13" eb="15">
      <t>センタク</t>
    </rPh>
    <rPh sb="16" eb="18">
      <t>ヒツヨウ</t>
    </rPh>
    <rPh sb="24" eb="26">
      <t>センタク</t>
    </rPh>
    <rPh sb="30" eb="31">
      <t>アカ</t>
    </rPh>
    <rPh sb="32" eb="33">
      <t>ワク</t>
    </rPh>
    <rPh sb="34" eb="35">
      <t>カコ</t>
    </rPh>
    <rPh sb="38" eb="40">
      <t>シュウケイ</t>
    </rPh>
    <rPh sb="40" eb="42">
      <t>ブブン</t>
    </rPh>
    <rPh sb="43" eb="45">
      <t>イガイ</t>
    </rPh>
    <phoneticPr fontId="7"/>
  </si>
  <si>
    <t>　セルの選択ができないようにしてあります。</t>
    <rPh sb="4" eb="6">
      <t>センタク</t>
    </rPh>
    <phoneticPr fontId="7"/>
  </si>
  <si>
    <t>　選択や編集が必要な場合は、</t>
    <rPh sb="1" eb="3">
      <t>センタク</t>
    </rPh>
    <rPh sb="4" eb="6">
      <t>ヘンシュウ</t>
    </rPh>
    <rPh sb="7" eb="9">
      <t>ヒツヨウ</t>
    </rPh>
    <rPh sb="10" eb="12">
      <t>バアイ</t>
    </rPh>
    <phoneticPr fontId="7"/>
  </si>
  <si>
    <t>　「校閲」タブ→「シート保護の解除」をクリックしてください</t>
    <rPh sb="2" eb="4">
      <t>コウエツ</t>
    </rPh>
    <rPh sb="12" eb="14">
      <t>ホゴ</t>
    </rPh>
    <rPh sb="15" eb="17">
      <t>カイジョ</t>
    </rPh>
    <phoneticPr fontId="7"/>
  </si>
  <si>
    <t>（注意１）　行全体をコピーしてエクセルのデータベースに貼り付けると、</t>
    <rPh sb="1" eb="3">
      <t>チュウイ</t>
    </rPh>
    <rPh sb="6" eb="7">
      <t>ギョウ</t>
    </rPh>
    <rPh sb="7" eb="9">
      <t>ゼンタイ</t>
    </rPh>
    <rPh sb="27" eb="28">
      <t>ハ</t>
    </rPh>
    <rPh sb="29" eb="30">
      <t>ツ</t>
    </rPh>
    <phoneticPr fontId="7"/>
  </si>
  <si>
    <t>行全体をコピーしてエクセルのデータベースに貼り付けると、</t>
    <rPh sb="0" eb="1">
      <t>ギョウ</t>
    </rPh>
    <rPh sb="1" eb="3">
      <t>ゼンタイ</t>
    </rPh>
    <rPh sb="21" eb="22">
      <t>ハ</t>
    </rPh>
    <rPh sb="23" eb="24">
      <t>ツ</t>
    </rPh>
    <phoneticPr fontId="7"/>
  </si>
  <si>
    <t>（注意２）　行全体をコピーしてエクセルのデータベースに貼り付けると、</t>
    <rPh sb="1" eb="3">
      <t>チュウイ</t>
    </rPh>
    <rPh sb="6" eb="7">
      <t>ギョウ</t>
    </rPh>
    <rPh sb="7" eb="9">
      <t>ゼンタイ</t>
    </rPh>
    <rPh sb="27" eb="28">
      <t>ハ</t>
    </rPh>
    <rPh sb="29" eb="30">
      <t>ツ</t>
    </rPh>
    <phoneticPr fontId="7"/>
  </si>
  <si>
    <t>そのまま「貼り付け」すると、セルにある式がコピー＆貼り付けされ、</t>
    <rPh sb="5" eb="6">
      <t>ハ</t>
    </rPh>
    <rPh sb="7" eb="8">
      <t>ツ</t>
    </rPh>
    <rPh sb="19" eb="20">
      <t>シキ</t>
    </rPh>
    <rPh sb="25" eb="26">
      <t>ハ</t>
    </rPh>
    <rPh sb="27" eb="28">
      <t>ツ</t>
    </rPh>
    <phoneticPr fontId="7"/>
  </si>
  <si>
    <t>ファイル間で値を参照するリンクが作られてしまう</t>
    <phoneticPr fontId="7"/>
  </si>
  <si>
    <r>
      <t>リンクのエラー発生の原因になるため、</t>
    </r>
    <r>
      <rPr>
        <b/>
        <sz val="14"/>
        <color theme="1"/>
        <rFont val="メイリオ"/>
        <family val="3"/>
        <charset val="128"/>
      </rPr>
      <t>必ず</t>
    </r>
    <r>
      <rPr>
        <b/>
        <sz val="14"/>
        <color rgb="FFFF0000"/>
        <rFont val="メイリオ"/>
        <family val="3"/>
        <charset val="128"/>
      </rPr>
      <t>「値の貼り付け」</t>
    </r>
    <r>
      <rPr>
        <b/>
        <sz val="14"/>
        <rFont val="メイリオ"/>
        <family val="3"/>
        <charset val="128"/>
      </rPr>
      <t>を選ぶこと</t>
    </r>
    <rPh sb="7" eb="9">
      <t>ハッセイ</t>
    </rPh>
    <rPh sb="10" eb="12">
      <t>ゲンイン</t>
    </rPh>
    <rPh sb="18" eb="19">
      <t>カナラ</t>
    </rPh>
    <rPh sb="21" eb="22">
      <t>アタイ</t>
    </rPh>
    <rPh sb="23" eb="24">
      <t>ハ</t>
    </rPh>
    <rPh sb="25" eb="26">
      <t>ツ</t>
    </rPh>
    <rPh sb="29" eb="30">
      <t>エラ</t>
    </rPh>
    <phoneticPr fontId="7"/>
  </si>
  <si>
    <r>
      <t>エクセルのデータベース側の式（右端のほうにいろいろ入っている）が壊れるので、</t>
    </r>
    <r>
      <rPr>
        <u/>
        <sz val="14"/>
        <color theme="1"/>
        <rFont val="メイリオ"/>
        <family val="3"/>
        <charset val="128"/>
      </rPr>
      <t>枠外は選択できないように設定してあります</t>
    </r>
    <rPh sb="38" eb="40">
      <t>ワクガイ</t>
    </rPh>
    <rPh sb="41" eb="43">
      <t>センタク</t>
    </rPh>
    <rPh sb="50" eb="52">
      <t>セッテイ</t>
    </rPh>
    <phoneticPr fontId="7"/>
  </si>
  <si>
    <t>上の図のところにあるプルダウンメニューから</t>
    <rPh sb="0" eb="1">
      <t>ウエ</t>
    </rPh>
    <rPh sb="2" eb="3">
      <t>ズ</t>
    </rPh>
    <phoneticPr fontId="7"/>
  </si>
  <si>
    <t>「コピペ範囲」という名前をさがして選択すると、</t>
    <rPh sb="4" eb="6">
      <t>ハンイ</t>
    </rPh>
    <rPh sb="10" eb="12">
      <t>ナマエ</t>
    </rPh>
    <rPh sb="17" eb="19">
      <t>センタク</t>
    </rPh>
    <phoneticPr fontId="7"/>
  </si>
  <si>
    <t>　赤い枠の中の範囲が選択されます</t>
    <rPh sb="1" eb="2">
      <t>アカ</t>
    </rPh>
    <rPh sb="3" eb="4">
      <t>ワク</t>
    </rPh>
    <rPh sb="5" eb="6">
      <t>ナカ</t>
    </rPh>
    <rPh sb="7" eb="9">
      <t>ハンイ</t>
    </rPh>
    <rPh sb="10" eb="12">
      <t>センタク</t>
    </rPh>
    <phoneticPr fontId="7"/>
  </si>
  <si>
    <t>（参考）枠内を楽に選択するには</t>
    <rPh sb="1" eb="3">
      <t>サンコウ</t>
    </rPh>
    <rPh sb="4" eb="6">
      <t>ワクナイ</t>
    </rPh>
    <rPh sb="7" eb="8">
      <t>ラク</t>
    </rPh>
    <rPh sb="9" eb="11">
      <t>センタク</t>
    </rPh>
    <phoneticPr fontId="7"/>
  </si>
  <si>
    <t>エコ認証区分は手入力</t>
    <rPh sb="2" eb="4">
      <t>ニンショウ</t>
    </rPh>
    <rPh sb="4" eb="6">
      <t>クブン</t>
    </rPh>
    <phoneticPr fontId="7"/>
  </si>
  <si>
    <t>（記入される方へ）
　取引を希望する農産物は、
　申請している農産物（下の枠内にある品目）にあるものをご記入ください。</t>
    <rPh sb="1" eb="3">
      <t>キニュウ</t>
    </rPh>
    <rPh sb="6" eb="7">
      <t>カタ</t>
    </rPh>
    <rPh sb="25" eb="27">
      <t>シンセイ</t>
    </rPh>
    <rPh sb="31" eb="34">
      <t>ノウサンブツ</t>
    </rPh>
    <rPh sb="35" eb="36">
      <t>シタ</t>
    </rPh>
    <rPh sb="37" eb="39">
      <t>ワクナイ</t>
    </rPh>
    <rPh sb="42" eb="44">
      <t>ヒンモク</t>
    </rPh>
    <rPh sb="48" eb="50">
      <t>キニュウ</t>
    </rPh>
    <phoneticPr fontId="7"/>
  </si>
  <si>
    <t xml:space="preserve">郵便番号 </t>
    <phoneticPr fontId="7"/>
  </si>
  <si>
    <r>
      <t xml:space="preserve">No.  </t>
    </r>
    <r>
      <rPr>
        <b/>
        <sz val="16"/>
        <rFont val="メイリオ"/>
        <family val="3"/>
        <charset val="128"/>
      </rPr>
      <t>7</t>
    </r>
    <r>
      <rPr>
        <sz val="16"/>
        <rFont val="ＭＳ Ｐ明朝"/>
        <family val="1"/>
        <charset val="128"/>
      </rPr>
      <t xml:space="preserve">            </t>
    </r>
    <phoneticPr fontId="8"/>
  </si>
  <si>
    <r>
      <t xml:space="preserve">No.  </t>
    </r>
    <r>
      <rPr>
        <b/>
        <sz val="16"/>
        <rFont val="メイリオ"/>
        <family val="3"/>
        <charset val="128"/>
      </rPr>
      <t>8</t>
    </r>
    <r>
      <rPr>
        <sz val="16"/>
        <rFont val="ＭＳ Ｐ明朝"/>
        <family val="1"/>
        <charset val="128"/>
      </rPr>
      <t xml:space="preserve">            </t>
    </r>
    <phoneticPr fontId="8"/>
  </si>
  <si>
    <r>
      <t xml:space="preserve">No.  </t>
    </r>
    <r>
      <rPr>
        <b/>
        <sz val="16"/>
        <rFont val="メイリオ"/>
        <family val="3"/>
        <charset val="128"/>
      </rPr>
      <t>9</t>
    </r>
    <r>
      <rPr>
        <sz val="16"/>
        <rFont val="ＭＳ Ｐ明朝"/>
        <family val="1"/>
        <charset val="128"/>
      </rPr>
      <t xml:space="preserve">            </t>
    </r>
    <phoneticPr fontId="8"/>
  </si>
  <si>
    <r>
      <t xml:space="preserve">No.  </t>
    </r>
    <r>
      <rPr>
        <b/>
        <sz val="16"/>
        <rFont val="メイリオ"/>
        <family val="3"/>
        <charset val="128"/>
      </rPr>
      <t>10</t>
    </r>
    <r>
      <rPr>
        <sz val="16"/>
        <rFont val="ＭＳ Ｐ明朝"/>
        <family val="1"/>
        <charset val="128"/>
      </rPr>
      <t xml:space="preserve">            </t>
    </r>
    <phoneticPr fontId="8"/>
  </si>
  <si>
    <r>
      <t xml:space="preserve">No.  </t>
    </r>
    <r>
      <rPr>
        <b/>
        <sz val="16"/>
        <rFont val="メイリオ"/>
        <family val="3"/>
        <charset val="128"/>
      </rPr>
      <t>11</t>
    </r>
    <r>
      <rPr>
        <sz val="16"/>
        <rFont val="ＭＳ Ｐ明朝"/>
        <family val="1"/>
        <charset val="128"/>
      </rPr>
      <t xml:space="preserve">            </t>
    </r>
    <phoneticPr fontId="8"/>
  </si>
  <si>
    <r>
      <t xml:space="preserve">No.  </t>
    </r>
    <r>
      <rPr>
        <b/>
        <sz val="16"/>
        <rFont val="メイリオ"/>
        <family val="3"/>
        <charset val="128"/>
      </rPr>
      <t>12</t>
    </r>
    <r>
      <rPr>
        <sz val="16"/>
        <rFont val="ＭＳ Ｐ明朝"/>
        <family val="1"/>
        <charset val="128"/>
      </rPr>
      <t xml:space="preserve">            </t>
    </r>
    <phoneticPr fontId="8"/>
  </si>
  <si>
    <t>ページ7　欄1</t>
    <rPh sb="5" eb="6">
      <t>ラン</t>
    </rPh>
    <phoneticPr fontId="7"/>
  </si>
  <si>
    <t>認証番号</t>
    <phoneticPr fontId="7"/>
  </si>
  <si>
    <t>※</t>
    <phoneticPr fontId="7"/>
  </si>
  <si>
    <t>屋号</t>
    <phoneticPr fontId="7"/>
  </si>
  <si>
    <t>氏名</t>
    <phoneticPr fontId="7"/>
  </si>
  <si>
    <t>認証あり（ＴＲＵＥ）
認証なし（ＦＡＬＳＥ）</t>
    <rPh sb="11" eb="13">
      <t>ニンショウ</t>
    </rPh>
    <phoneticPr fontId="104"/>
  </si>
  <si>
    <t>認証終了年月日</t>
    <rPh sb="0" eb="2">
      <t>ニンショウ</t>
    </rPh>
    <rPh sb="2" eb="4">
      <t>シュウリョウ</t>
    </rPh>
    <rPh sb="4" eb="7">
      <t>ネンガッピ</t>
    </rPh>
    <phoneticPr fontId="7"/>
  </si>
  <si>
    <t>氏名ふりがな</t>
    <rPh sb="0" eb="2">
      <t>シメイ</t>
    </rPh>
    <phoneticPr fontId="7"/>
  </si>
  <si>
    <t>共同申請者ふりがな</t>
    <rPh sb="0" eb="2">
      <t>キョウドウ</t>
    </rPh>
    <rPh sb="2" eb="5">
      <t>シンセイシャ</t>
    </rPh>
    <phoneticPr fontId="7"/>
  </si>
  <si>
    <t>メールアドレス</t>
    <phoneticPr fontId="7"/>
  </si>
  <si>
    <t>特記事項</t>
    <rPh sb="0" eb="2">
      <t>トッキ</t>
    </rPh>
    <rPh sb="2" eb="4">
      <t>ジコウ</t>
    </rPh>
    <phoneticPr fontId="7"/>
  </si>
  <si>
    <t>連絡方法
郵送</t>
    <rPh sb="0" eb="2">
      <t>レンラク</t>
    </rPh>
    <rPh sb="2" eb="4">
      <t>ホウホウ</t>
    </rPh>
    <rPh sb="5" eb="7">
      <t>ユウソウ</t>
    </rPh>
    <phoneticPr fontId="7"/>
  </si>
  <si>
    <t>連絡方法
メール</t>
    <rPh sb="0" eb="2">
      <t>レンラク</t>
    </rPh>
    <rPh sb="2" eb="4">
      <t>ホウホウ</t>
    </rPh>
    <phoneticPr fontId="7"/>
  </si>
  <si>
    <t>販売場所</t>
    <rPh sb="0" eb="2">
      <t>ハンバイ</t>
    </rPh>
    <rPh sb="2" eb="4">
      <t>バショ</t>
    </rPh>
    <phoneticPr fontId="7"/>
  </si>
  <si>
    <t>15うち施設面積(a)</t>
    <phoneticPr fontId="7"/>
  </si>
  <si>
    <t>25作付面積合計(a)</t>
    <phoneticPr fontId="7"/>
  </si>
  <si>
    <t>東京エコ25（作型入）</t>
    <phoneticPr fontId="7"/>
  </si>
  <si>
    <t>東京エコ50（作型入）</t>
    <phoneticPr fontId="7"/>
  </si>
  <si>
    <t>東京エコ100（作型入）</t>
    <phoneticPr fontId="7"/>
  </si>
  <si>
    <t>25作型数</t>
    <phoneticPr fontId="7"/>
  </si>
  <si>
    <t>50作型数</t>
    <phoneticPr fontId="7"/>
  </si>
  <si>
    <t>100作型数</t>
    <phoneticPr fontId="7"/>
  </si>
  <si>
    <t>25品目</t>
    <phoneticPr fontId="7"/>
  </si>
  <si>
    <t>50品目</t>
    <phoneticPr fontId="7"/>
  </si>
  <si>
    <t>100品目</t>
    <phoneticPr fontId="7"/>
  </si>
  <si>
    <t>25品目数</t>
    <rPh sb="2" eb="5">
      <t>ヒンモクスウ</t>
    </rPh>
    <phoneticPr fontId="7"/>
  </si>
  <si>
    <t>50品目数</t>
    <rPh sb="2" eb="5">
      <t>ヒンモクスウ</t>
    </rPh>
    <phoneticPr fontId="7"/>
  </si>
  <si>
    <t>100品目数</t>
    <rPh sb="3" eb="6">
      <t>ヒンモクスウ</t>
    </rPh>
    <phoneticPr fontId="7"/>
  </si>
  <si>
    <t>品目数　計</t>
    <rPh sb="0" eb="3">
      <t>ヒンモクスウ</t>
    </rPh>
    <rPh sb="4" eb="5">
      <t>ケイ</t>
    </rPh>
    <phoneticPr fontId="7"/>
  </si>
  <si>
    <t>25作型数</t>
    <rPh sb="2" eb="4">
      <t>サクガタ</t>
    </rPh>
    <rPh sb="4" eb="5">
      <t>スウ</t>
    </rPh>
    <phoneticPr fontId="7"/>
  </si>
  <si>
    <t>50作型数</t>
    <rPh sb="2" eb="4">
      <t>サクガタ</t>
    </rPh>
    <rPh sb="4" eb="5">
      <t>スウ</t>
    </rPh>
    <phoneticPr fontId="7"/>
  </si>
  <si>
    <t>100作型数</t>
    <rPh sb="3" eb="5">
      <t>サクガタ</t>
    </rPh>
    <rPh sb="5" eb="6">
      <t>スウ</t>
    </rPh>
    <phoneticPr fontId="7"/>
  </si>
  <si>
    <t>作型数計</t>
    <rPh sb="0" eb="2">
      <t>サクガタ</t>
    </rPh>
    <rPh sb="2" eb="3">
      <t>スウ</t>
    </rPh>
    <rPh sb="3" eb="4">
      <t>ケイ</t>
    </rPh>
    <phoneticPr fontId="7"/>
  </si>
  <si>
    <t>生産ほ場16</t>
    <phoneticPr fontId="7"/>
  </si>
  <si>
    <t>16面積(a)</t>
    <phoneticPr fontId="7"/>
  </si>
  <si>
    <t>16うち施設面積(a)</t>
    <phoneticPr fontId="7"/>
  </si>
  <si>
    <t>生産ほ場17</t>
    <phoneticPr fontId="7"/>
  </si>
  <si>
    <t>17面積(a)</t>
    <phoneticPr fontId="7"/>
  </si>
  <si>
    <t>17うち施設面積(a)</t>
    <phoneticPr fontId="7"/>
  </si>
  <si>
    <t>圃場数</t>
    <rPh sb="0" eb="2">
      <t>ホジョウ</t>
    </rPh>
    <rPh sb="2" eb="3">
      <t>スウ</t>
    </rPh>
    <phoneticPr fontId="7"/>
  </si>
  <si>
    <t>圃場面積計</t>
    <rPh sb="0" eb="2">
      <t>ホジョウ</t>
    </rPh>
    <rPh sb="2" eb="4">
      <t>メンセキ</t>
    </rPh>
    <rPh sb="4" eb="5">
      <t>ケイ</t>
    </rPh>
    <phoneticPr fontId="7"/>
  </si>
  <si>
    <t>施設面積計</t>
    <rPh sb="0" eb="2">
      <t>シセツ</t>
    </rPh>
    <rPh sb="2" eb="4">
      <t>メンセキ</t>
    </rPh>
    <rPh sb="4" eb="5">
      <t>ケイ</t>
    </rPh>
    <phoneticPr fontId="7"/>
  </si>
  <si>
    <t>総計⇒</t>
    <rPh sb="0" eb="2">
      <t>ソウケイ</t>
    </rPh>
    <phoneticPr fontId="7"/>
  </si>
  <si>
    <t>認証品目数</t>
    <rPh sb="0" eb="2">
      <t>ニンショウ</t>
    </rPh>
    <rPh sb="2" eb="5">
      <t>ヒンモクスウ</t>
    </rPh>
    <phoneticPr fontId="7"/>
  </si>
  <si>
    <t>認証作型数</t>
    <rPh sb="0" eb="2">
      <t>ニンショウ</t>
    </rPh>
    <rPh sb="2" eb="4">
      <t>サクガタ</t>
    </rPh>
    <rPh sb="4" eb="5">
      <t>スウ</t>
    </rPh>
    <phoneticPr fontId="7"/>
  </si>
  <si>
    <t>圃場数</t>
    <phoneticPr fontId="7"/>
  </si>
  <si>
    <t>圃場面積</t>
    <rPh sb="0" eb="2">
      <t>ホジョウ</t>
    </rPh>
    <rPh sb="2" eb="4">
      <t>メンセキ</t>
    </rPh>
    <phoneticPr fontId="7"/>
  </si>
  <si>
    <t>のべ栽培面積</t>
    <rPh sb="2" eb="4">
      <t>サイバイ</t>
    </rPh>
    <rPh sb="4" eb="6">
      <t>メンセキ</t>
    </rPh>
    <phoneticPr fontId="7"/>
  </si>
  <si>
    <t>計</t>
    <rPh sb="0" eb="1">
      <t>ケイ</t>
    </rPh>
    <phoneticPr fontId="7"/>
  </si>
  <si>
    <t>2025PR集</t>
    <rPh sb="6" eb="7">
      <t>シュウ</t>
    </rPh>
    <phoneticPr fontId="7"/>
  </si>
  <si>
    <t>HPアドレス</t>
    <phoneticPr fontId="7"/>
  </si>
  <si>
    <t>認証生産者メッセージ</t>
    <rPh sb="0" eb="2">
      <t>ニンショウ</t>
    </rPh>
    <rPh sb="2" eb="5">
      <t>セイサンシャ</t>
    </rPh>
    <phoneticPr fontId="7"/>
  </si>
  <si>
    <t>販売希望の有無</t>
    <rPh sb="0" eb="2">
      <t>ハンバイ</t>
    </rPh>
    <rPh sb="2" eb="4">
      <t>キボウ</t>
    </rPh>
    <rPh sb="5" eb="7">
      <t>ウム</t>
    </rPh>
    <phoneticPr fontId="7"/>
  </si>
  <si>
    <t>とうきょう特産食材使用店</t>
    <rPh sb="5" eb="7">
      <t>トクサン</t>
    </rPh>
    <rPh sb="7" eb="9">
      <t>ショクザイ</t>
    </rPh>
    <rPh sb="9" eb="11">
      <t>シヨウ</t>
    </rPh>
    <rPh sb="11" eb="12">
      <t>テン</t>
    </rPh>
    <phoneticPr fontId="7"/>
  </si>
  <si>
    <t>飲食店</t>
    <rPh sb="0" eb="2">
      <t>インショク</t>
    </rPh>
    <rPh sb="2" eb="3">
      <t>テン</t>
    </rPh>
    <phoneticPr fontId="7"/>
  </si>
  <si>
    <t>生協</t>
    <rPh sb="0" eb="2">
      <t>セイキョウ</t>
    </rPh>
    <phoneticPr fontId="7"/>
  </si>
  <si>
    <t>量販店</t>
    <rPh sb="0" eb="3">
      <t>リョウハンテン</t>
    </rPh>
    <phoneticPr fontId="7"/>
  </si>
  <si>
    <t>市場</t>
    <rPh sb="0" eb="2">
      <t>シジョウ</t>
    </rPh>
    <phoneticPr fontId="7"/>
  </si>
  <si>
    <t>その他</t>
    <rPh sb="2" eb="3">
      <t>タ</t>
    </rPh>
    <phoneticPr fontId="7"/>
  </si>
  <si>
    <t>1農産物名</t>
    <rPh sb="1" eb="4">
      <t>ノウサンブツ</t>
    </rPh>
    <rPh sb="4" eb="5">
      <t>メイ</t>
    </rPh>
    <phoneticPr fontId="7"/>
  </si>
  <si>
    <t>取引希望時期</t>
    <rPh sb="0" eb="2">
      <t>トリヒキ</t>
    </rPh>
    <rPh sb="2" eb="4">
      <t>キボウ</t>
    </rPh>
    <rPh sb="4" eb="6">
      <t>ジキ</t>
    </rPh>
    <phoneticPr fontId="7"/>
  </si>
  <si>
    <t>取引希望数量</t>
    <rPh sb="0" eb="2">
      <t>トリヒキ</t>
    </rPh>
    <rPh sb="2" eb="4">
      <t>キボウ</t>
    </rPh>
    <rPh sb="4" eb="6">
      <t>スウリョウ</t>
    </rPh>
    <phoneticPr fontId="7"/>
  </si>
  <si>
    <t>2農産物名</t>
    <rPh sb="1" eb="4">
      <t>ノウサンブツ</t>
    </rPh>
    <rPh sb="4" eb="5">
      <t>メイ</t>
    </rPh>
    <phoneticPr fontId="7"/>
  </si>
  <si>
    <t>3農産物名</t>
    <rPh sb="1" eb="4">
      <t>ノウサンブツ</t>
    </rPh>
    <rPh sb="4" eb="5">
      <t>メイ</t>
    </rPh>
    <phoneticPr fontId="7"/>
  </si>
  <si>
    <t>4農産物名</t>
    <rPh sb="1" eb="4">
      <t>ノウサンブツ</t>
    </rPh>
    <rPh sb="4" eb="5">
      <t>メイ</t>
    </rPh>
    <phoneticPr fontId="7"/>
  </si>
  <si>
    <t>5農産物名</t>
    <rPh sb="1" eb="4">
      <t>ノウサンブツ</t>
    </rPh>
    <rPh sb="4" eb="5">
      <t>メイ</t>
    </rPh>
    <phoneticPr fontId="7"/>
  </si>
  <si>
    <t>6農産物名</t>
    <rPh sb="1" eb="4">
      <t>ノウサンブツ</t>
    </rPh>
    <rPh sb="4" eb="5">
      <t>メイ</t>
    </rPh>
    <phoneticPr fontId="7"/>
  </si>
  <si>
    <t>7農産物名</t>
    <rPh sb="1" eb="4">
      <t>ノウサンブツ</t>
    </rPh>
    <rPh sb="4" eb="5">
      <t>メイ</t>
    </rPh>
    <phoneticPr fontId="7"/>
  </si>
  <si>
    <t>8農産物名</t>
    <rPh sb="1" eb="4">
      <t>ノウサンブツ</t>
    </rPh>
    <rPh sb="4" eb="5">
      <t>メイ</t>
    </rPh>
    <phoneticPr fontId="7"/>
  </si>
  <si>
    <t>9農産物名</t>
    <rPh sb="1" eb="4">
      <t>ノウサンブツ</t>
    </rPh>
    <rPh sb="4" eb="5">
      <t>メイ</t>
    </rPh>
    <phoneticPr fontId="7"/>
  </si>
  <si>
    <t>10農産物名</t>
    <rPh sb="2" eb="5">
      <t>ノウサンブツ</t>
    </rPh>
    <rPh sb="5" eb="6">
      <t>メイ</t>
    </rPh>
    <phoneticPr fontId="7"/>
  </si>
  <si>
    <t>11農産物名</t>
    <rPh sb="2" eb="5">
      <t>ノウサンブツ</t>
    </rPh>
    <rPh sb="5" eb="6">
      <t>メイ</t>
    </rPh>
    <phoneticPr fontId="7"/>
  </si>
  <si>
    <t>12農産物名</t>
    <rPh sb="2" eb="5">
      <t>ノウサンブツ</t>
    </rPh>
    <rPh sb="5" eb="6">
      <t>メイ</t>
    </rPh>
    <phoneticPr fontId="7"/>
  </si>
  <si>
    <t>13農産物名</t>
    <rPh sb="2" eb="5">
      <t>ノウサンブツ</t>
    </rPh>
    <rPh sb="5" eb="6">
      <t>メイ</t>
    </rPh>
    <phoneticPr fontId="7"/>
  </si>
  <si>
    <t>14農産物名</t>
    <rPh sb="2" eb="5">
      <t>ノウサンブツ</t>
    </rPh>
    <rPh sb="5" eb="6">
      <t>メイ</t>
    </rPh>
    <phoneticPr fontId="7"/>
  </si>
  <si>
    <t>15農産物名</t>
    <rPh sb="2" eb="5">
      <t>ノウサンブツ</t>
    </rPh>
    <rPh sb="5" eb="6">
      <t>メイ</t>
    </rPh>
    <phoneticPr fontId="7"/>
  </si>
  <si>
    <t>16農産物名</t>
    <rPh sb="2" eb="5">
      <t>ノウサンブツ</t>
    </rPh>
    <rPh sb="5" eb="6">
      <t>メイ</t>
    </rPh>
    <phoneticPr fontId="7"/>
  </si>
  <si>
    <t>17農産物名</t>
    <rPh sb="2" eb="5">
      <t>ノウサンブツ</t>
    </rPh>
    <rPh sb="5" eb="6">
      <t>メイ</t>
    </rPh>
    <phoneticPr fontId="7"/>
  </si>
  <si>
    <t>18農産物名</t>
    <rPh sb="2" eb="5">
      <t>ノウサンブツ</t>
    </rPh>
    <rPh sb="5" eb="6">
      <t>メイ</t>
    </rPh>
    <phoneticPr fontId="7"/>
  </si>
  <si>
    <t>公開希望</t>
    <rPh sb="0" eb="2">
      <t>コウカイ</t>
    </rPh>
    <rPh sb="2" eb="4">
      <t>キボウ</t>
    </rPh>
    <phoneticPr fontId="7"/>
  </si>
  <si>
    <t>住所</t>
    <rPh sb="0" eb="2">
      <t>ジュウショ</t>
    </rPh>
    <phoneticPr fontId="7"/>
  </si>
  <si>
    <t>電話番号</t>
    <rPh sb="0" eb="2">
      <t>デンワ</t>
    </rPh>
    <rPh sb="2" eb="4">
      <t>バンゴウ</t>
    </rPh>
    <phoneticPr fontId="7"/>
  </si>
  <si>
    <t>Ｅﾒｰﾙｱﾄﾞﾚｽ</t>
    <phoneticPr fontId="7"/>
  </si>
  <si>
    <t>↓希望票から転記する</t>
    <rPh sb="1" eb="3">
      <t>キボウ</t>
    </rPh>
    <rPh sb="3" eb="4">
      <t>ヒョウ</t>
    </rPh>
    <rPh sb="6" eb="8">
      <t>テンキ</t>
    </rPh>
    <phoneticPr fontId="7"/>
  </si>
  <si>
    <t>↓5項目以降は手入力</t>
    <rPh sb="2" eb="4">
      <t>コウモク</t>
    </rPh>
    <rPh sb="4" eb="6">
      <t>イコウ</t>
    </rPh>
    <rPh sb="7" eb="8">
      <t>テ</t>
    </rPh>
    <rPh sb="8" eb="10">
      <t>ニュウリョク</t>
    </rPh>
    <phoneticPr fontId="7"/>
  </si>
  <si>
    <t>露地 / 施設</t>
    <rPh sb="5" eb="7">
      <t>シセツ</t>
    </rPh>
    <phoneticPr fontId="7"/>
  </si>
  <si>
    <t>露地</t>
    <phoneticPr fontId="7"/>
  </si>
  <si>
    <t>施設</t>
    <rPh sb="0" eb="2">
      <t>シセツ</t>
    </rPh>
    <phoneticPr fontId="7"/>
  </si>
  <si>
    <t>　　　　</t>
    <phoneticPr fontId="7"/>
  </si>
  <si>
    <t>JA東京あおば</t>
  </si>
  <si>
    <t>JAあきがわ</t>
  </si>
  <si>
    <t>JAにしたま</t>
  </si>
  <si>
    <t>JA八王子</t>
  </si>
  <si>
    <t>JA東京みなみ</t>
  </si>
  <si>
    <t>JA町田市</t>
  </si>
  <si>
    <t>JAマインズ</t>
  </si>
  <si>
    <t>JA東京みどり</t>
  </si>
  <si>
    <t>JA東京みらい</t>
  </si>
  <si>
    <t>JA東京むさし</t>
  </si>
  <si>
    <t>JA東京中央</t>
  </si>
  <si>
    <t>JA世田谷目黒</t>
  </si>
  <si>
    <t>JA東京スマイル</t>
  </si>
  <si>
    <t>JA西東京</t>
    <phoneticPr fontId="7"/>
  </si>
  <si>
    <t>別記様式第５号</t>
    <rPh sb="0" eb="2">
      <t>ベッキ</t>
    </rPh>
    <rPh sb="2" eb="4">
      <t>ヨウシキ</t>
    </rPh>
    <rPh sb="4" eb="5">
      <t>ダイ</t>
    </rPh>
    <rPh sb="6" eb="7">
      <t>ゴウ</t>
    </rPh>
    <phoneticPr fontId="46"/>
  </si>
  <si>
    <t>年分　　東京都エコ農産物認証実績報告書</t>
    <phoneticPr fontId="46"/>
  </si>
  <si>
    <t>令和     年　　月　　日</t>
    <rPh sb="0" eb="2">
      <t>レイワ</t>
    </rPh>
    <phoneticPr fontId="46"/>
  </si>
  <si>
    <t>　東京都エコ農産物認証要綱第９の規定に基づき、次のとおり栽培実績を報告します。</t>
    <phoneticPr fontId="46"/>
  </si>
  <si>
    <t>氏名</t>
    <rPh sb="0" eb="2">
      <t>シメイ</t>
    </rPh>
    <phoneticPr fontId="46"/>
  </si>
  <si>
    <t>認証番号</t>
    <phoneticPr fontId="46"/>
  </si>
  <si>
    <t>養液栽培</t>
    <rPh sb="0" eb="2">
      <t>ヨウエキ</t>
    </rPh>
    <rPh sb="2" eb="4">
      <t>サイバイ</t>
    </rPh>
    <phoneticPr fontId="7"/>
  </si>
  <si>
    <t>農産物名</t>
    <rPh sb="0" eb="3">
      <t>ノウサンブツ</t>
    </rPh>
    <rPh sb="3" eb="4">
      <t>メイ</t>
    </rPh>
    <phoneticPr fontId="46"/>
  </si>
  <si>
    <t>認証区分</t>
    <rPh sb="0" eb="2">
      <t>ニンショウ</t>
    </rPh>
    <rPh sb="2" eb="4">
      <t>クブン</t>
    </rPh>
    <phoneticPr fontId="46"/>
  </si>
  <si>
    <t>作付面積（a）</t>
    <rPh sb="0" eb="2">
      <t>サクツケ</t>
    </rPh>
    <rPh sb="2" eb="4">
      <t>メンセキ</t>
    </rPh>
    <phoneticPr fontId="46"/>
  </si>
  <si>
    <t>東京都エコ農産物の出荷量（㎏）</t>
    <rPh sb="0" eb="3">
      <t>トウキョウト</t>
    </rPh>
    <rPh sb="5" eb="8">
      <t>ノウサンブツ</t>
    </rPh>
    <rPh sb="9" eb="11">
      <t>シュッカ</t>
    </rPh>
    <rPh sb="11" eb="12">
      <t>リョウ</t>
    </rPh>
    <phoneticPr fontId="46"/>
  </si>
  <si>
    <t>うちマークを付した農産物の出荷量（㎏）</t>
    <rPh sb="6" eb="7">
      <t>フ</t>
    </rPh>
    <rPh sb="9" eb="12">
      <t>ノウサンブツ</t>
    </rPh>
    <rPh sb="13" eb="15">
      <t>シュッカ</t>
    </rPh>
    <rPh sb="15" eb="16">
      <t>リョウ</t>
    </rPh>
    <phoneticPr fontId="46"/>
  </si>
  <si>
    <t>備考</t>
    <rPh sb="0" eb="2">
      <t>ビコウ</t>
    </rPh>
    <phoneticPr fontId="46"/>
  </si>
  <si>
    <t>削減割合</t>
    <rPh sb="0" eb="2">
      <t>サクゲン</t>
    </rPh>
    <rPh sb="2" eb="4">
      <t>ワリアイ</t>
    </rPh>
    <phoneticPr fontId="46"/>
  </si>
  <si>
    <t>計画</t>
    <rPh sb="0" eb="2">
      <t>ケイカク</t>
    </rPh>
    <phoneticPr fontId="46"/>
  </si>
  <si>
    <t>実績</t>
    <rPh sb="0" eb="2">
      <t>ジッセキ</t>
    </rPh>
    <phoneticPr fontId="46"/>
  </si>
  <si>
    <t>申請書</t>
    <rPh sb="0" eb="3">
      <t>シンセイショ</t>
    </rPh>
    <phoneticPr fontId="7"/>
  </si>
  <si>
    <t>実績表</t>
    <rPh sb="0" eb="2">
      <t>ジッセキ</t>
    </rPh>
    <rPh sb="2" eb="3">
      <t>ヒョウ</t>
    </rPh>
    <phoneticPr fontId="7"/>
  </si>
  <si>
    <t>計</t>
    <rPh sb="0" eb="1">
      <t>ケイ</t>
    </rPh>
    <phoneticPr fontId="2"/>
  </si>
  <si>
    <t>ページ8　欄1</t>
    <rPh sb="5" eb="6">
      <t>ラン</t>
    </rPh>
    <phoneticPr fontId="7"/>
  </si>
  <si>
    <t>ページ9　欄1</t>
    <rPh sb="5" eb="6">
      <t>ラン</t>
    </rPh>
    <phoneticPr fontId="7"/>
  </si>
  <si>
    <t>ページ10　欄1</t>
    <rPh sb="6" eb="7">
      <t>ラン</t>
    </rPh>
    <phoneticPr fontId="7"/>
  </si>
  <si>
    <t>ページ11　欄1</t>
    <rPh sb="6" eb="7">
      <t>ラン</t>
    </rPh>
    <phoneticPr fontId="7"/>
  </si>
  <si>
    <t>ページ12　欄1</t>
    <rPh sb="6" eb="7">
      <t>ラン</t>
    </rPh>
    <phoneticPr fontId="7"/>
  </si>
  <si>
    <t>②品目・作型の数　＝　（記入欄の数５個＊12ページ分）－（空欄の数）　でカウントする</t>
    <rPh sb="1" eb="3">
      <t>ヒンモク</t>
    </rPh>
    <rPh sb="4" eb="6">
      <t>サクガタ</t>
    </rPh>
    <rPh sb="7" eb="8">
      <t>カズ</t>
    </rPh>
    <rPh sb="12" eb="14">
      <t>キニュウ</t>
    </rPh>
    <rPh sb="14" eb="15">
      <t>ラン</t>
    </rPh>
    <rPh sb="16" eb="17">
      <t>カズ</t>
    </rPh>
    <rPh sb="18" eb="19">
      <t>コ</t>
    </rPh>
    <rPh sb="25" eb="26">
      <t>ブン</t>
    </rPh>
    <rPh sb="29" eb="31">
      <t>クウラン</t>
    </rPh>
    <rPh sb="32" eb="33">
      <t>カズ</t>
    </rPh>
    <phoneticPr fontId="7"/>
  </si>
  <si>
    <t>JA西東京</t>
  </si>
  <si>
    <t>八丈島農業協同組合</t>
    <phoneticPr fontId="3"/>
  </si>
  <si>
    <t>区部農業改良普及センター</t>
    <rPh sb="0" eb="2">
      <t>クブ</t>
    </rPh>
    <rPh sb="2" eb="12">
      <t>ノウカイ</t>
    </rPh>
    <phoneticPr fontId="46"/>
  </si>
  <si>
    <t>北多摩農業改良普及センター</t>
    <rPh sb="0" eb="3">
      <t>キタタマ</t>
    </rPh>
    <rPh sb="3" eb="13">
      <t>ノウカイ</t>
    </rPh>
    <phoneticPr fontId="46"/>
  </si>
  <si>
    <t>ネギ</t>
    <phoneticPr fontId="7"/>
  </si>
  <si>
    <t>促成・普通軟化
(根株養成含む)</t>
    <rPh sb="0" eb="2">
      <t>ソクセイ</t>
    </rPh>
    <rPh sb="3" eb="5">
      <t>フツウ</t>
    </rPh>
    <phoneticPr fontId="8"/>
  </si>
  <si>
    <t>冬まき（施設）</t>
    <phoneticPr fontId="8"/>
  </si>
  <si>
    <t>大型（施設）</t>
    <rPh sb="0" eb="2">
      <t>オオガタ</t>
    </rPh>
    <phoneticPr fontId="46"/>
  </si>
  <si>
    <t>夏まき</t>
    <rPh sb="0" eb="1">
      <t>ナツ</t>
    </rPh>
    <phoneticPr fontId="46"/>
  </si>
  <si>
    <t>秋まき</t>
    <rPh sb="0" eb="1">
      <t>アキ</t>
    </rPh>
    <phoneticPr fontId="46"/>
  </si>
  <si>
    <t>春まき・夏まき・
秋まき</t>
    <rPh sb="0" eb="1">
      <t>ハル</t>
    </rPh>
    <rPh sb="4" eb="5">
      <t>ナツ</t>
    </rPh>
    <rPh sb="9" eb="10">
      <t>アキ</t>
    </rPh>
    <phoneticPr fontId="8"/>
  </si>
  <si>
    <t>島しょ</t>
    <rPh sb="0" eb="1">
      <t>トウ</t>
    </rPh>
    <phoneticPr fontId="46"/>
  </si>
  <si>
    <t>長期樹上着果（島しょ）</t>
    <rPh sb="0" eb="2">
      <t>チョウキ</t>
    </rPh>
    <rPh sb="2" eb="4">
      <t>ジュジョウ</t>
    </rPh>
    <rPh sb="4" eb="6">
      <t>チャッカ</t>
    </rPh>
    <rPh sb="7" eb="8">
      <t>トウ</t>
    </rPh>
    <phoneticPr fontId="46"/>
  </si>
  <si>
    <r>
      <t>および認証区分ごとの使用上限値　早見表　　　　</t>
    </r>
    <r>
      <rPr>
        <b/>
        <sz val="12"/>
        <color rgb="FFFF0000"/>
        <rFont val="FTT-UD丸ゴ_ラージ B"/>
        <family val="3"/>
        <charset val="128"/>
      </rPr>
      <t>令和８年４月現在</t>
    </r>
    <rPh sb="16" eb="19">
      <t>ハヤミヒョウ</t>
    </rPh>
    <rPh sb="23" eb="24">
      <t>レイ</t>
    </rPh>
    <rPh sb="24" eb="25">
      <t>ワ</t>
    </rPh>
    <rPh sb="26" eb="27">
      <t>ネン</t>
    </rPh>
    <rPh sb="28" eb="29">
      <t>ガツ</t>
    </rPh>
    <rPh sb="29" eb="31">
      <t>ゲンザイ</t>
    </rPh>
    <phoneticPr fontId="8"/>
  </si>
  <si>
    <t>レモン</t>
    <phoneticPr fontId="7"/>
  </si>
  <si>
    <t>【注意】著作者より利用許諾された地図、または利用規約を遵守した地図を添付してください。著作権侵害の恐れのある地図は受理できません。なお、農林水産省地理情報共通管理システムの「eMAFF農地ナビ」画面を利用する場合は、下段の「 mapbox～©Mapbox©OpenStreetMap  Improve this map©Maxar」の表記が入るよう留意してください。国土地理院の地図を利用する場合も、原則自由に利用できますが、こちらも出典・加工について明示する義務があります（利用規約を要確認）。</t>
    <phoneticPr fontId="7"/>
  </si>
  <si>
    <t>＊３　予定している堆肥等の有機質資材の使用量、化学合成農薬の使用回数と、化学肥料の上限値を記入すること。
　　別表２「東京都エコ農産物における化学合成農薬使用回数・化学肥料使用基準」に記載された上限値を下回ること。</t>
    <rPh sb="3" eb="5">
      <t>ヨテイ</t>
    </rPh>
    <rPh sb="9" eb="12">
      <t>タイヒナド</t>
    </rPh>
    <rPh sb="23" eb="25">
      <t>カガク</t>
    </rPh>
    <rPh sb="41" eb="43">
      <t>ジョウゲン</t>
    </rPh>
    <rPh sb="43" eb="44">
      <t>チ</t>
    </rPh>
    <rPh sb="45" eb="47">
      <t>キニュウ</t>
    </rPh>
    <rPh sb="59" eb="62">
      <t>トウキョウト</t>
    </rPh>
    <rPh sb="64" eb="67">
      <t>ノウサンブツ</t>
    </rPh>
    <rPh sb="71" eb="73">
      <t>カガク</t>
    </rPh>
    <rPh sb="97" eb="100">
      <t>ジョウゲンチ</t>
    </rPh>
    <rPh sb="101" eb="103">
      <t>シタマワ</t>
    </rPh>
    <phoneticPr fontId="8"/>
  </si>
  <si>
    <t>＊３　予定している堆肥等の有機質資材の使用量、化学合成農薬の使用回数と、化学肥料の上限値を記入すること。
　　別表２「東京都エコ農産物における化学合成農薬使用回数・化学肥料使用基準」に記載された上限値を下回ること。</t>
    <rPh sb="3" eb="5">
      <t>ヨテイ</t>
    </rPh>
    <rPh sb="9" eb="12">
      <t>タイヒナド</t>
    </rPh>
    <rPh sb="23" eb="25">
      <t>カガク</t>
    </rPh>
    <rPh sb="45" eb="47">
      <t>キニュウ</t>
    </rPh>
    <rPh sb="59" eb="62">
      <t>トウキョウト</t>
    </rPh>
    <rPh sb="64" eb="67">
      <t>ノウサンブツ</t>
    </rPh>
    <rPh sb="71" eb="73">
      <t>カガク</t>
    </rPh>
    <rPh sb="97" eb="100">
      <t>ジョウゲンチ</t>
    </rPh>
    <rPh sb="101" eb="103">
      <t>シタマワ</t>
    </rPh>
    <phoneticPr fontId="8"/>
  </si>
  <si>
    <t>＊３　予定している化学合成農薬の使用回数の上限値を記入すること。</t>
    <rPh sb="3" eb="5">
      <t>ヨテイ</t>
    </rPh>
    <rPh sb="9" eb="11">
      <t>カガク</t>
    </rPh>
    <rPh sb="21" eb="23">
      <t>ジョウゲン</t>
    </rPh>
    <rPh sb="23" eb="24">
      <t>チ</t>
    </rPh>
    <rPh sb="25" eb="27">
      <t>キニュウ</t>
    </rPh>
    <phoneticPr fontId="8"/>
  </si>
  <si>
    <t>認証農産物を購入できる場所（店）</t>
    <phoneticPr fontId="7"/>
  </si>
  <si>
    <r>
      <t>希望公開項目（公開を希望する項目の□に</t>
    </r>
    <r>
      <rPr>
        <b/>
        <sz val="12"/>
        <color theme="1"/>
        <rFont val="ＭＳ ゴシック"/>
        <family val="3"/>
        <charset val="128"/>
      </rPr>
      <t>レ</t>
    </r>
    <r>
      <rPr>
        <sz val="12"/>
        <color theme="1"/>
        <rFont val="ＭＳ 明朝"/>
        <family val="1"/>
        <charset val="128"/>
      </rPr>
      <t>を記入すること）</t>
    </r>
    <phoneticPr fontId="7"/>
  </si>
  <si>
    <t>認証生産者の屋号及び氏名・認証番号</t>
    <phoneticPr fontId="7"/>
  </si>
  <si>
    <t>ホームページ、
SNSのアドレス（URL）</t>
    <phoneticPr fontId="7"/>
  </si>
  <si>
    <r>
      <t>居住区市町村名</t>
    </r>
    <r>
      <rPr>
        <sz val="11"/>
        <color theme="1"/>
        <rFont val="ＭＳ 明朝"/>
        <family val="1"/>
        <charset val="128"/>
      </rPr>
      <t>（又は主たるほ場所在地）</t>
    </r>
    <phoneticPr fontId="7"/>
  </si>
  <si>
    <t>農作物名</t>
    <rPh sb="0" eb="3">
      <t>ノウサクモツ</t>
    </rPh>
    <rPh sb="3" eb="4">
      <t>メイ</t>
    </rPh>
    <phoneticPr fontId="7"/>
  </si>
  <si>
    <t>認証区分</t>
    <rPh sb="0" eb="2">
      <t>ニンショウ</t>
    </rPh>
    <rPh sb="2" eb="4">
      <t>クブン</t>
    </rPh>
    <phoneticPr fontId="7"/>
  </si>
  <si>
    <t>作付場所</t>
    <rPh sb="0" eb="2">
      <t>サクツ</t>
    </rPh>
    <rPh sb="2" eb="4">
      <t>バショ</t>
    </rPh>
    <phoneticPr fontId="7"/>
  </si>
  <si>
    <t>栽培開始月</t>
    <rPh sb="0" eb="2">
      <t>サイバイ</t>
    </rPh>
    <rPh sb="2" eb="4">
      <t>カイシ</t>
    </rPh>
    <rPh sb="4" eb="5">
      <t>ツキ</t>
    </rPh>
    <phoneticPr fontId="7"/>
  </si>
  <si>
    <t>栽培終了月</t>
    <rPh sb="0" eb="2">
      <t>サイバイ</t>
    </rPh>
    <rPh sb="2" eb="4">
      <t>シュウリョウ</t>
    </rPh>
    <rPh sb="4" eb="5">
      <t>ツキ</t>
    </rPh>
    <phoneticPr fontId="7"/>
  </si>
  <si>
    <t>土づくり技術</t>
    <rPh sb="0" eb="1">
      <t>ツチ</t>
    </rPh>
    <rPh sb="4" eb="6">
      <t>ギジュツ</t>
    </rPh>
    <phoneticPr fontId="7"/>
  </si>
  <si>
    <t>具体的内容</t>
    <rPh sb="0" eb="2">
      <t>グタイ</t>
    </rPh>
    <rPh sb="2" eb="3">
      <t>テキ</t>
    </rPh>
    <rPh sb="3" eb="5">
      <t>ナイヨウ</t>
    </rPh>
    <phoneticPr fontId="7"/>
  </si>
  <si>
    <t>目標収量（㎏/10a）</t>
    <rPh sb="0" eb="2">
      <t>モクヒョウ</t>
    </rPh>
    <rPh sb="2" eb="4">
      <t>シュウリョウ</t>
    </rPh>
    <phoneticPr fontId="7"/>
  </si>
  <si>
    <t>化学合成農薬削減の技術</t>
    <rPh sb="0" eb="2">
      <t>カガク</t>
    </rPh>
    <rPh sb="2" eb="4">
      <t>ゴウセイ</t>
    </rPh>
    <rPh sb="4" eb="6">
      <t>ノウヤク</t>
    </rPh>
    <rPh sb="6" eb="8">
      <t>サクゲン</t>
    </rPh>
    <rPh sb="9" eb="11">
      <t>ギジュツ</t>
    </rPh>
    <phoneticPr fontId="7"/>
  </si>
  <si>
    <t>化学合成肥料削減の技術</t>
    <rPh sb="0" eb="2">
      <t>カガク</t>
    </rPh>
    <rPh sb="2" eb="4">
      <t>ゴウセイ</t>
    </rPh>
    <rPh sb="4" eb="6">
      <t>ヒリョウ</t>
    </rPh>
    <rPh sb="6" eb="8">
      <t>サクゲン</t>
    </rPh>
    <rPh sb="9" eb="11">
      <t>ギジュツ</t>
    </rPh>
    <phoneticPr fontId="7"/>
  </si>
  <si>
    <t>化学農薬使用回数(回)</t>
    <rPh sb="0" eb="2">
      <t>カガク</t>
    </rPh>
    <rPh sb="2" eb="4">
      <t>ノウヤク</t>
    </rPh>
    <rPh sb="4" eb="6">
      <t>シヨウ</t>
    </rPh>
    <rPh sb="6" eb="8">
      <t>カイスウ</t>
    </rPh>
    <rPh sb="9" eb="10">
      <t>カイ</t>
    </rPh>
    <phoneticPr fontId="7"/>
  </si>
  <si>
    <t>化学肥料使用回数(回）</t>
    <rPh sb="0" eb="2">
      <t>カガク</t>
    </rPh>
    <rPh sb="2" eb="4">
      <t>ヒリョウ</t>
    </rPh>
    <rPh sb="4" eb="6">
      <t>シヨウ</t>
    </rPh>
    <rPh sb="6" eb="8">
      <t>カイスウ</t>
    </rPh>
    <rPh sb="9" eb="10">
      <t>カイ</t>
    </rPh>
    <phoneticPr fontId="7"/>
  </si>
  <si>
    <t>露地 または施設</t>
    <rPh sb="6" eb="8">
      <t>シセツ</t>
    </rPh>
    <phoneticPr fontId="7"/>
  </si>
  <si>
    <r>
      <t>各年度の実績表にコピーして</t>
    </r>
    <r>
      <rPr>
        <b/>
        <sz val="12"/>
        <color rgb="FFFF0000"/>
        <rFont val="Yu Gothic"/>
        <family val="3"/>
        <charset val="128"/>
        <scheme val="minor"/>
      </rPr>
      <t>値</t>
    </r>
    <r>
      <rPr>
        <sz val="12"/>
        <color theme="1"/>
        <rFont val="Yu Gothic"/>
        <family val="2"/>
        <charset val="128"/>
        <scheme val="minor"/>
      </rPr>
      <t>付けしてください.</t>
    </r>
    <rPh sb="0" eb="1">
      <t>カク</t>
    </rPh>
    <rPh sb="1" eb="3">
      <t>ネンド</t>
    </rPh>
    <rPh sb="4" eb="6">
      <t>ジッセキ</t>
    </rPh>
    <rPh sb="6" eb="7">
      <t>ヒョウ</t>
    </rPh>
    <rPh sb="13" eb="15">
      <t>ネヅ</t>
    </rPh>
    <rPh sb="14" eb="15">
      <t>ツ</t>
    </rPh>
    <phoneticPr fontId="7"/>
  </si>
  <si>
    <t>色付きセルは重複品目、栽培場所・時期</t>
    <rPh sb="0" eb="2">
      <t>イロツ</t>
    </rPh>
    <rPh sb="6" eb="8">
      <t>チョウフク</t>
    </rPh>
    <rPh sb="8" eb="10">
      <t>ヒンモク</t>
    </rPh>
    <rPh sb="11" eb="13">
      <t>サイバイ</t>
    </rPh>
    <rPh sb="13" eb="15">
      <t>バショ</t>
    </rPh>
    <rPh sb="16" eb="18">
      <t>ジキ</t>
    </rPh>
    <phoneticPr fontId="7"/>
  </si>
  <si>
    <t>有機質資材の使用量
（㎏/10a）</t>
    <rPh sb="0" eb="2">
      <t>ユウキ</t>
    </rPh>
    <rPh sb="2" eb="3">
      <t>シツ</t>
    </rPh>
    <rPh sb="3" eb="5">
      <t>シザイ</t>
    </rPh>
    <rPh sb="6" eb="8">
      <t>シヨウ</t>
    </rPh>
    <rPh sb="8" eb="9">
      <t>リョウ</t>
    </rPh>
    <phoneticPr fontId="7"/>
  </si>
  <si>
    <t>月</t>
  </si>
  <si>
    <t>～</t>
  </si>
  <si>
    <t>土づくりの技術
　具体的内容</t>
  </si>
  <si>
    <t>化学合成農薬削減の技術
　具体的内容</t>
  </si>
  <si>
    <t>化学肥料削減の技術
　具体的内容</t>
  </si>
  <si>
    <t>欄9</t>
    <rPh sb="0" eb="1">
      <t>ラン</t>
    </rPh>
    <phoneticPr fontId="7"/>
  </si>
  <si>
    <t>直接入力</t>
    <rPh sb="0" eb="2">
      <t>チョクセツ</t>
    </rPh>
    <rPh sb="2" eb="4">
      <t>ニュウリョク</t>
    </rPh>
    <phoneticPr fontId="7"/>
  </si>
  <si>
    <t>自動入力</t>
    <rPh sb="0" eb="2">
      <t>ジドウ</t>
    </rPh>
    <rPh sb="2" eb="4">
      <t>ニュウリョク</t>
    </rPh>
    <phoneticPr fontId="7"/>
  </si>
  <si>
    <t>選択</t>
    <rPh sb="0" eb="2">
      <t>センタク</t>
    </rPh>
    <phoneticPr fontId="7"/>
  </si>
  <si>
    <t>養液栽培の形式</t>
    <rPh sb="0" eb="2">
      <t>ヨウエキ</t>
    </rPh>
    <rPh sb="2" eb="4">
      <t>サイバイ</t>
    </rPh>
    <rPh sb="5" eb="7">
      <t>ケイシキ</t>
    </rPh>
    <phoneticPr fontId="7"/>
  </si>
  <si>
    <t>直接入力</t>
    <rPh sb="0" eb="2">
      <t>チョクセツ</t>
    </rPh>
    <rPh sb="2" eb="3">
      <t>ニュウ</t>
    </rPh>
    <rPh sb="3" eb="4">
      <t>リョク</t>
    </rPh>
    <phoneticPr fontId="7"/>
  </si>
  <si>
    <t>排液流出防止の技術</t>
    <rPh sb="0" eb="2">
      <t>ハイエキ</t>
    </rPh>
    <rPh sb="2" eb="4">
      <t>リュウシュツ</t>
    </rPh>
    <rPh sb="4" eb="6">
      <t>ボウシ</t>
    </rPh>
    <rPh sb="7" eb="9">
      <t>ギジュツ</t>
    </rPh>
    <phoneticPr fontId="7"/>
  </si>
  <si>
    <t>廃棄素材の処理方法</t>
    <rPh sb="0" eb="2">
      <t>ハイキ</t>
    </rPh>
    <rPh sb="2" eb="4">
      <t>ソザイ</t>
    </rPh>
    <rPh sb="5" eb="7">
      <t>ショリ</t>
    </rPh>
    <rPh sb="7" eb="9">
      <t>ホウホウ</t>
    </rPh>
    <phoneticPr fontId="7"/>
  </si>
  <si>
    <t>例</t>
    <rPh sb="0" eb="1">
      <t>レイ</t>
    </rPh>
    <phoneticPr fontId="7"/>
  </si>
  <si>
    <t xml:space="preserve"> ⑥　　　　 抵抗性品種栽培・台木利用技術</t>
  </si>
  <si>
    <t xml:space="preserve"> ⑩ 　　　　被覆栽培技術</t>
  </si>
  <si>
    <t>⑥抵抗性品種利用（CF桃太郎ファイト）
⑩ハウスの開口部に防虫ネットを張る</t>
    <rPh sb="1" eb="6">
      <t>テイコウセイヒンシュ</t>
    </rPh>
    <rPh sb="6" eb="8">
      <t>リヨウ</t>
    </rPh>
    <rPh sb="11" eb="14">
      <t>モモタロウ</t>
    </rPh>
    <rPh sb="25" eb="28">
      <t>カイコウブ</t>
    </rPh>
    <rPh sb="29" eb="31">
      <t>ボウチュウ</t>
    </rPh>
    <rPh sb="35" eb="36">
      <t>ハ</t>
    </rPh>
    <phoneticPr fontId="7"/>
  </si>
  <si>
    <t>有機性資材は堆肥利用
それ以外は産業廃棄物として処分</t>
    <rPh sb="0" eb="3">
      <t>ユウキセイ</t>
    </rPh>
    <rPh sb="3" eb="5">
      <t>シザイ</t>
    </rPh>
    <rPh sb="6" eb="8">
      <t>タイヒ</t>
    </rPh>
    <rPh sb="8" eb="10">
      <t>リヨウ</t>
    </rPh>
    <rPh sb="13" eb="15">
      <t>イガイ</t>
    </rPh>
    <rPh sb="16" eb="18">
      <t>サンギョウ</t>
    </rPh>
    <rPh sb="18" eb="21">
      <t>ハイキブツ</t>
    </rPh>
    <rPh sb="24" eb="26">
      <t>ショブン</t>
    </rPh>
    <phoneticPr fontId="7"/>
  </si>
  <si>
    <t>新規</t>
  </si>
  <si>
    <t>作付面積
(a）</t>
  </si>
  <si>
    <t>作付面積
(a )</t>
    <rPh sb="0" eb="2">
      <t>サクツ</t>
    </rPh>
    <rPh sb="2" eb="4">
      <t>メンセキ</t>
    </rPh>
    <phoneticPr fontId="7"/>
  </si>
  <si>
    <t>養液栽培で変更があった場合は　栽培計画書（養液栽培シートを修正する）</t>
    <rPh sb="0" eb="2">
      <t>ヨウエキ</t>
    </rPh>
    <rPh sb="2" eb="4">
      <t>サイバイ</t>
    </rPh>
    <rPh sb="5" eb="7">
      <t>ヘンコウ</t>
    </rPh>
    <rPh sb="11" eb="13">
      <t>バアイ</t>
    </rPh>
    <rPh sb="15" eb="20">
      <t>サイバイケイカクショ</t>
    </rPh>
    <rPh sb="21" eb="23">
      <t>ヨウエキ</t>
    </rPh>
    <rPh sb="23" eb="25">
      <t>サイバイ</t>
    </rPh>
    <rPh sb="29" eb="31">
      <t>シュウセイ</t>
    </rPh>
    <phoneticPr fontId="7"/>
  </si>
  <si>
    <t>　別記様式第１号</t>
    <rPh sb="1" eb="3">
      <t>ベッキ</t>
    </rPh>
    <rPh sb="3" eb="5">
      <t>ヨウシキ</t>
    </rPh>
    <rPh sb="5" eb="6">
      <t>ダイ</t>
    </rPh>
    <rPh sb="7" eb="8">
      <t>ゴウ</t>
    </rPh>
    <phoneticPr fontId="7"/>
  </si>
  <si>
    <t>別記様式第1号（別紙１）</t>
    <rPh sb="0" eb="2">
      <t>ベッキ</t>
    </rPh>
    <rPh sb="2" eb="4">
      <t>ヨウシキ</t>
    </rPh>
    <rPh sb="4" eb="5">
      <t>ダイ</t>
    </rPh>
    <rPh sb="6" eb="7">
      <t>ゴウ</t>
    </rPh>
    <rPh sb="8" eb="10">
      <t>ベッシ</t>
    </rPh>
    <phoneticPr fontId="7"/>
  </si>
  <si>
    <r>
      <rPr>
        <b/>
        <sz val="11"/>
        <color theme="1"/>
        <rFont val="Yu Gothic"/>
        <family val="3"/>
        <charset val="128"/>
        <scheme val="minor"/>
      </rPr>
      <t>生産ほ場一覧</t>
    </r>
    <r>
      <rPr>
        <sz val="11"/>
        <color theme="1"/>
        <rFont val="Yu Gothic"/>
        <family val="2"/>
        <scheme val="minor"/>
      </rPr>
      <t>（申請する農産物を栽培するほ場の所在地）</t>
    </r>
    <rPh sb="0" eb="2">
      <t>セイサン</t>
    </rPh>
    <rPh sb="3" eb="4">
      <t>ジョウ</t>
    </rPh>
    <rPh sb="4" eb="6">
      <t>イチラン</t>
    </rPh>
    <rPh sb="7" eb="9">
      <t>シンセイ</t>
    </rPh>
    <rPh sb="11" eb="14">
      <t>ノウサンブツ</t>
    </rPh>
    <rPh sb="15" eb="17">
      <t>サイバイ</t>
    </rPh>
    <rPh sb="20" eb="21">
      <t>ジョウ</t>
    </rPh>
    <rPh sb="22" eb="25">
      <t>ショザイチ</t>
    </rPh>
    <phoneticPr fontId="7"/>
  </si>
  <si>
    <t>別記様式第1号（別紙２－２）</t>
    <rPh sb="0" eb="2">
      <t>ベッキ</t>
    </rPh>
    <rPh sb="2" eb="5">
      <t>ヨウシキダイ</t>
    </rPh>
    <rPh sb="6" eb="7">
      <t>ゴウ</t>
    </rPh>
    <rPh sb="8" eb="10">
      <t>ベッシ</t>
    </rPh>
    <phoneticPr fontId="7"/>
  </si>
  <si>
    <t>別記様式第1号（別紙３）</t>
  </si>
  <si>
    <t>認証情報公開項目届出書</t>
  </si>
  <si>
    <t xml:space="preserve"> ③ 　　　　堆肥に添加</t>
  </si>
  <si>
    <t xml:space="preserve"> ⑥ 　　　　希釈後、公共下水道へ放流</t>
  </si>
  <si>
    <t>③自己管理ほ場の堆肥に添加し再利用
⑥薄めて公設下水道へ排水</t>
    <rPh sb="1" eb="3">
      <t>ジコ</t>
    </rPh>
    <rPh sb="3" eb="5">
      <t>カンリ</t>
    </rPh>
    <rPh sb="6" eb="7">
      <t>ジョウ</t>
    </rPh>
    <rPh sb="8" eb="10">
      <t>タイヒ</t>
    </rPh>
    <rPh sb="11" eb="13">
      <t>テンカ</t>
    </rPh>
    <rPh sb="14" eb="17">
      <t>サイリヨウ</t>
    </rPh>
    <rPh sb="19" eb="20">
      <t>ウス</t>
    </rPh>
    <rPh sb="22" eb="24">
      <t>コウセツ</t>
    </rPh>
    <rPh sb="24" eb="27">
      <t>ゲスイドウ</t>
    </rPh>
    <rPh sb="28" eb="30">
      <t>ハイスイ</t>
    </rPh>
    <phoneticPr fontId="7"/>
  </si>
  <si>
    <t>ロックウール栽培システム</t>
    <rPh sb="6" eb="8">
      <t>サイバイ</t>
    </rPh>
    <phoneticPr fontId="7"/>
  </si>
  <si>
    <t>秋まき初夏どり</t>
  </si>
  <si>
    <t>露地</t>
    <rPh sb="0" eb="2">
      <t>ロジ</t>
    </rPh>
    <phoneticPr fontId="7"/>
  </si>
  <si>
    <t>①牛ふん堆肥の施用
②エン麦を栽培しすき込む</t>
    <rPh sb="1" eb="2">
      <t>ギュウ</t>
    </rPh>
    <rPh sb="4" eb="6">
      <t>タイヒ</t>
    </rPh>
    <rPh sb="7" eb="9">
      <t>セヨウ</t>
    </rPh>
    <rPh sb="13" eb="14">
      <t>バク</t>
    </rPh>
    <rPh sb="15" eb="17">
      <t>サイバイ</t>
    </rPh>
    <rPh sb="20" eb="21">
      <t>コ</t>
    </rPh>
    <phoneticPr fontId="7"/>
  </si>
  <si>
    <t xml:space="preserve"> ④ 　　　生物農薬利用技術　  </t>
  </si>
  <si>
    <t xml:space="preserve"> ⑪ 　　　フェロモン剤利用技術</t>
  </si>
  <si>
    <t>④BT剤をローテーション散布に組み込む
⑪フェロモン剤により交尾障害を図る</t>
    <rPh sb="3" eb="4">
      <t>ザイ</t>
    </rPh>
    <rPh sb="12" eb="14">
      <t>サンプ</t>
    </rPh>
    <rPh sb="15" eb="16">
      <t>ク</t>
    </rPh>
    <rPh sb="17" eb="18">
      <t>コ</t>
    </rPh>
    <rPh sb="26" eb="27">
      <t>ザイ</t>
    </rPh>
    <rPh sb="30" eb="32">
      <t>コウビ</t>
    </rPh>
    <rPh sb="32" eb="34">
      <t>ショウガイ</t>
    </rPh>
    <rPh sb="35" eb="36">
      <t>ハカ</t>
    </rPh>
    <phoneticPr fontId="7"/>
  </si>
  <si>
    <t>①条施肥を行う
③有機質肥料（ナタネ油かす）を施用</t>
    <phoneticPr fontId="7"/>
  </si>
  <si>
    <r>
      <t xml:space="preserve">【入力シート】栽培計画書
各項目について
</t>
    </r>
    <r>
      <rPr>
        <sz val="18"/>
        <color theme="1"/>
        <rFont val="Yu Gothic"/>
        <family val="3"/>
        <charset val="128"/>
        <scheme val="minor"/>
      </rPr>
      <t>　選択・・・プルダウンにて選択してください。
　直接入力・・・直接入力してください。
　自動入力・・・農作物+認証+作型により上限が入力されます</t>
    </r>
    <r>
      <rPr>
        <b/>
        <sz val="18"/>
        <color theme="1"/>
        <rFont val="Yu Gothic"/>
        <family val="3"/>
        <charset val="128"/>
        <scheme val="minor"/>
      </rPr>
      <t>。
　</t>
    </r>
    <r>
      <rPr>
        <sz val="18"/>
        <color theme="1"/>
        <rFont val="Yu Gothic"/>
        <family val="3"/>
        <charset val="128"/>
        <scheme val="minor"/>
      </rPr>
      <t>各単位は自動入力されます。</t>
    </r>
    <r>
      <rPr>
        <b/>
        <sz val="18"/>
        <color theme="1"/>
        <rFont val="Yu Gothic"/>
        <family val="3"/>
        <charset val="128"/>
        <scheme val="minor"/>
      </rPr>
      <t xml:space="preserve">
行、列の挿入、削除はできません。</t>
    </r>
    <rPh sb="1" eb="3">
      <t>ニュウリョク</t>
    </rPh>
    <rPh sb="7" eb="9">
      <t>サイバイ</t>
    </rPh>
    <rPh sb="9" eb="12">
      <t>ケイカクショ</t>
    </rPh>
    <rPh sb="13" eb="14">
      <t>カク</t>
    </rPh>
    <rPh sb="14" eb="16">
      <t>コウモク</t>
    </rPh>
    <rPh sb="22" eb="24">
      <t>センタク</t>
    </rPh>
    <rPh sb="34" eb="36">
      <t>センタク</t>
    </rPh>
    <rPh sb="45" eb="47">
      <t>チョクセツ</t>
    </rPh>
    <rPh sb="47" eb="49">
      <t>ニュウリョク</t>
    </rPh>
    <rPh sb="52" eb="54">
      <t>チョクセツ</t>
    </rPh>
    <rPh sb="54" eb="56">
      <t>ニュウリョク</t>
    </rPh>
    <rPh sb="65" eb="67">
      <t>ジドウ</t>
    </rPh>
    <rPh sb="67" eb="69">
      <t>ニュウリョク</t>
    </rPh>
    <rPh sb="72" eb="75">
      <t>ノウサクモツ</t>
    </rPh>
    <rPh sb="76" eb="78">
      <t>ニンショウ</t>
    </rPh>
    <rPh sb="79" eb="81">
      <t>サクガタ</t>
    </rPh>
    <rPh sb="84" eb="86">
      <t>ジョウゲン</t>
    </rPh>
    <rPh sb="87" eb="89">
      <t>ニュウリョク</t>
    </rPh>
    <rPh sb="96" eb="97">
      <t>カク</t>
    </rPh>
    <rPh sb="97" eb="99">
      <t>タンイ</t>
    </rPh>
    <rPh sb="100" eb="102">
      <t>ジドウ</t>
    </rPh>
    <rPh sb="102" eb="104">
      <t>ニュウリョク</t>
    </rPh>
    <rPh sb="110" eb="111">
      <t>ギョウ</t>
    </rPh>
    <rPh sb="112" eb="113">
      <t>レツ</t>
    </rPh>
    <rPh sb="114" eb="116">
      <t>ソウニュウ</t>
    </rPh>
    <rPh sb="117" eb="119">
      <t>サクジョ</t>
    </rPh>
    <phoneticPr fontId="7"/>
  </si>
  <si>
    <r>
      <t>　　　　　　　　　　　　　　　</t>
    </r>
    <r>
      <rPr>
        <b/>
        <u/>
        <sz val="12"/>
        <color theme="1"/>
        <rFont val="ＭＳ 明朝"/>
        <family val="1"/>
        <charset val="128"/>
      </rPr>
      <t>　　　　　　　　　　　　　　　　　　　　　　　</t>
    </r>
  </si>
  <si>
    <r>
      <t>【入力シート】栽培計画書
各項目について
　</t>
    </r>
    <r>
      <rPr>
        <sz val="18"/>
        <color theme="1"/>
        <rFont val="Yu Gothic"/>
        <family val="3"/>
        <charset val="128"/>
        <scheme val="minor"/>
      </rPr>
      <t>選択・・・プルダウンにて選択してください。
　直接入力・・・直接入力してください。
　自動入力・・・農作物+認証+作型により上限が入力されます。
　各単位は自動入力されます。</t>
    </r>
    <r>
      <rPr>
        <b/>
        <sz val="18"/>
        <color theme="1"/>
        <rFont val="Yu Gothic"/>
        <family val="3"/>
        <charset val="128"/>
        <scheme val="minor"/>
      </rPr>
      <t xml:space="preserve">
行、列の挿入、削除はできません。</t>
    </r>
    <phoneticPr fontId="7"/>
  </si>
  <si>
    <t xml:space="preserve"> ① 　　堆肥施用</t>
    <phoneticPr fontId="7"/>
  </si>
  <si>
    <t xml:space="preserve"> ③ 　　その他　試験研究機関等で開発された技術</t>
    <phoneticPr fontId="7"/>
  </si>
  <si>
    <t>別記様式第1号（別紙２－１）</t>
    <rPh sb="0" eb="2">
      <t>ベッキ</t>
    </rPh>
    <rPh sb="2" eb="5">
      <t>ヨウシキダイ</t>
    </rPh>
    <rPh sb="6" eb="7">
      <t>ゴウ</t>
    </rPh>
    <rPh sb="8" eb="10">
      <t>ベッシ</t>
    </rPh>
    <phoneticPr fontId="7"/>
  </si>
  <si>
    <t>年　　月　　日</t>
    <rPh sb="0" eb="1">
      <t>ネン</t>
    </rPh>
    <rPh sb="3" eb="4">
      <t>ツキ</t>
    </rPh>
    <rPh sb="6" eb="7">
      <t>ニチ</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</si>
</sst>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176" formatCode="0.0_);[Red]\(0.0\)"/>
    <numFmt numFmtId="177" formatCode="#,##0.0;[Red]\-#,##0.0"/>
    <numFmt numFmtId="178" formatCode="[$]ggge&quot;年&quot;m&quot;月&quot;d&quot;日&quot;;@" x16r2:formatCode16="[$-ja-JP-x-gannen]ggge&quot;年&quot;m&quot;月&quot;d&quot;日&quot;;@"/>
    <numFmt numFmtId="179" formatCode="0_);[Red]\(0\)"/>
    <numFmt numFmtId="180" formatCode="0.00_);[Red]\(0.00\)"/>
    <numFmt numFmtId="181" formatCode="0_ "/>
    <numFmt numFmtId="182" formatCode="0.0"/>
    <numFmt numFmtId="183" formatCode="#,##0&quot;/10ａ&quot;"/>
    <numFmt numFmtId="184" formatCode="&quot;(&quot;@&quot;)&quot;"/>
    <numFmt numFmtId="185" formatCode="#,##0&quot;㎏/10a&quot;"/>
    <numFmt numFmtId="186" formatCode="#,##0_);\(#,##0\)"/>
    <numFmt numFmtId="187" formatCode="[DBNum3][$-411]0"/>
    <numFmt numFmtId="188" formatCode="#,##0.0_);[Red]\(#,##0.0\)"/>
    <numFmt numFmtId="189" formatCode="#,##0_);[Red]\(#,##0\)"/>
    <numFmt numFmtId="190" formatCode="#,##0.0_);\(#,##0.0\)"/>
    <numFmt numFmtId="191" formatCode="0&quot;月&quot;"/>
    <numFmt numFmtId="192" formatCode="#,##0&quot; ㎏/10a&quot;"/>
    <numFmt numFmtId="193" formatCode="0&quot; 月&quot;"/>
    <numFmt numFmtId="194" formatCode="0.0#&quot; a&quot;"/>
    <numFmt numFmtId="195" formatCode="0##############"/>
    <numFmt numFmtId="196" formatCode="0.0#"/>
    <numFmt numFmtId="197" formatCode=";;;"/>
  </numFmts>
  <fonts count="131">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name val="ＭＳ Ｐゴシック"/>
      <family val="3"/>
      <charset val="128"/>
    </font>
    <font>
      <sz val="28"/>
      <name val="ＭＳ Ｐゴシック"/>
      <family val="3"/>
      <charset val="128"/>
    </font>
    <font>
      <sz val="6"/>
      <name val="Yu Gothic"/>
      <family val="3"/>
      <charset val="128"/>
      <scheme val="minor"/>
    </font>
    <font>
      <sz val="6"/>
      <name val="ＭＳ Ｐゴシック"/>
      <family val="3"/>
      <charset val="128"/>
    </font>
    <font>
      <sz val="14"/>
      <name val="ＭＳ Ｐ明朝"/>
      <family val="1"/>
      <charset val="128"/>
    </font>
    <font>
      <sz val="16"/>
      <name val="ＭＳ Ｐ明朝"/>
      <family val="1"/>
      <charset val="128"/>
    </font>
    <font>
      <u/>
      <sz val="16"/>
      <name val="ＭＳ Ｐ明朝"/>
      <family val="1"/>
      <charset val="128"/>
    </font>
    <font>
      <u/>
      <sz val="14"/>
      <name val="ＭＳ Ｐ明朝"/>
      <family val="1"/>
      <charset val="128"/>
    </font>
    <font>
      <sz val="15"/>
      <name val="ＭＳ Ｐ明朝"/>
      <family val="1"/>
      <charset val="128"/>
    </font>
    <font>
      <sz val="15"/>
      <color rgb="FF0070C0"/>
      <name val="ＭＳ Ｐ明朝"/>
      <family val="1"/>
      <charset val="128"/>
    </font>
    <font>
      <sz val="11"/>
      <color theme="1"/>
      <name val="Yu Gothic"/>
      <family val="2"/>
      <scheme val="minor"/>
    </font>
    <font>
      <sz val="11"/>
      <name val="游ゴシック Medium"/>
      <family val="3"/>
      <charset val="128"/>
    </font>
    <font>
      <sz val="11"/>
      <color rgb="FFFF0000"/>
      <name val="游ゴシック Medium"/>
      <family val="3"/>
      <charset val="128"/>
    </font>
    <font>
      <sz val="6"/>
      <name val="游ゴシック Medium"/>
      <family val="3"/>
      <charset val="128"/>
    </font>
    <font>
      <b/>
      <sz val="9"/>
      <color indexed="81"/>
      <name val="MS P ゴシック"/>
      <family val="3"/>
      <charset val="128"/>
    </font>
    <font>
      <sz val="9"/>
      <color indexed="81"/>
      <name val="MS P ゴシック"/>
      <family val="3"/>
      <charset val="128"/>
    </font>
    <font>
      <sz val="10.5"/>
      <color theme="1"/>
      <name val="ＭＳ 明朝"/>
      <family val="1"/>
      <charset val="128"/>
    </font>
    <font>
      <sz val="10.5"/>
      <color theme="1"/>
      <name val="Century"/>
      <family val="1"/>
    </font>
    <font>
      <sz val="12"/>
      <color theme="1"/>
      <name val="ＭＳ 明朝"/>
      <family val="1"/>
      <charset val="128"/>
    </font>
    <font>
      <sz val="12"/>
      <color theme="1"/>
      <name val="Century"/>
      <family val="1"/>
    </font>
    <font>
      <sz val="12"/>
      <color rgb="FF000000"/>
      <name val="ＭＳ 明朝"/>
      <family val="1"/>
      <charset val="128"/>
    </font>
    <font>
      <b/>
      <sz val="12"/>
      <color theme="1"/>
      <name val="ＭＳ ゴシック"/>
      <family val="3"/>
      <charset val="128"/>
    </font>
    <font>
      <sz val="18"/>
      <color theme="1"/>
      <name val="Century"/>
      <family val="1"/>
    </font>
    <font>
      <sz val="10"/>
      <color theme="1"/>
      <name val="ＭＳ ゴシック"/>
      <family val="3"/>
      <charset val="128"/>
    </font>
    <font>
      <sz val="9"/>
      <color theme="1"/>
      <name val="ＭＳ 明朝"/>
      <family val="1"/>
      <charset val="128"/>
    </font>
    <font>
      <b/>
      <sz val="20"/>
      <color theme="1"/>
      <name val="ＭＳ 明朝"/>
      <family val="1"/>
      <charset val="128"/>
    </font>
    <font>
      <sz val="14"/>
      <color theme="1"/>
      <name val="ＭＳ 明朝"/>
      <family val="1"/>
      <charset val="128"/>
    </font>
    <font>
      <u/>
      <sz val="12"/>
      <color rgb="FF000000"/>
      <name val="ＭＳ 明朝"/>
      <family val="1"/>
      <charset val="128"/>
    </font>
    <font>
      <u/>
      <sz val="12"/>
      <color theme="1"/>
      <name val="ＭＳ 明朝"/>
      <family val="1"/>
      <charset val="128"/>
    </font>
    <font>
      <sz val="10.5"/>
      <color rgb="FF000000"/>
      <name val="ＭＳ 明朝"/>
      <family val="1"/>
      <charset val="128"/>
    </font>
    <font>
      <vertAlign val="superscript"/>
      <sz val="12"/>
      <color theme="1"/>
      <name val="ＭＳ 明朝"/>
      <family val="1"/>
      <charset val="128"/>
    </font>
    <font>
      <sz val="10.5"/>
      <color theme="1"/>
      <name val="ＭＳ ゴシック"/>
      <family val="3"/>
      <charset val="128"/>
    </font>
    <font>
      <b/>
      <sz val="11"/>
      <color theme="1"/>
      <name val="ＭＳ ゴシック"/>
      <family val="3"/>
      <charset val="128"/>
    </font>
    <font>
      <sz val="11"/>
      <color theme="1"/>
      <name val="ＭＳ 明朝"/>
      <family val="1"/>
      <charset val="128"/>
    </font>
    <font>
      <sz val="11"/>
      <color theme="1"/>
      <name val="Century"/>
      <family val="1"/>
    </font>
    <font>
      <b/>
      <sz val="11"/>
      <color rgb="FF000000"/>
      <name val="ＭＳ Ｐゴシック"/>
      <family val="3"/>
      <charset val="128"/>
    </font>
    <font>
      <sz val="11"/>
      <color rgb="FF000000"/>
      <name val="ＭＳ Ｐゴシック"/>
      <family val="3"/>
      <charset val="128"/>
    </font>
    <font>
      <sz val="11"/>
      <name val="ＭＳ Ｐ明朝"/>
      <family val="1"/>
      <charset val="128"/>
    </font>
    <font>
      <sz val="11"/>
      <color theme="1"/>
      <name val="ＭＳ Ｐ明朝"/>
      <family val="1"/>
      <charset val="128"/>
    </font>
    <font>
      <sz val="14"/>
      <name val="ＭＳ Ｐゴシック"/>
      <family val="3"/>
      <charset val="128"/>
    </font>
    <font>
      <sz val="10"/>
      <color theme="1"/>
      <name val="FTT-UD丸ゴ_ラージ B"/>
      <family val="3"/>
      <charset val="128"/>
    </font>
    <font>
      <sz val="6"/>
      <name val="Yu Gothic"/>
      <family val="2"/>
      <charset val="128"/>
      <scheme val="minor"/>
    </font>
    <font>
      <sz val="11"/>
      <color theme="1"/>
      <name val="FTT-UD丸ゴ_ラージ B"/>
      <family val="3"/>
      <charset val="128"/>
    </font>
    <font>
      <sz val="11"/>
      <color theme="1"/>
      <name val="FTT-UD丸ゴ_ラージ M"/>
      <family val="3"/>
      <charset val="128"/>
    </font>
    <font>
      <sz val="18"/>
      <color theme="1"/>
      <name val="FTT-UD丸ゴ_ラージ B"/>
      <family val="3"/>
      <charset val="128"/>
    </font>
    <font>
      <b/>
      <sz val="12"/>
      <color theme="1"/>
      <name val="FTT-UD丸ゴ_ラージ B"/>
      <family val="3"/>
      <charset val="128"/>
    </font>
    <font>
      <sz val="9"/>
      <color theme="1"/>
      <name val="FTT-UD丸ゴ_ラージ M"/>
      <family val="3"/>
      <charset val="128"/>
    </font>
    <font>
      <b/>
      <sz val="9"/>
      <color theme="1"/>
      <name val="FTT-UD丸ゴ_ラージ M"/>
      <family val="3"/>
      <charset val="128"/>
    </font>
    <font>
      <sz val="12"/>
      <color theme="1"/>
      <name val="FTT-UD丸ゴ_ラージ B"/>
      <family val="3"/>
      <charset val="128"/>
    </font>
    <font>
      <b/>
      <sz val="11"/>
      <color theme="1"/>
      <name val="FTT-UD丸ゴ_ラージ B"/>
      <family val="3"/>
      <charset val="128"/>
    </font>
    <font>
      <sz val="12"/>
      <name val="ＭＳ 明朝"/>
      <family val="1"/>
      <charset val="128"/>
    </font>
    <font>
      <sz val="14"/>
      <color theme="1"/>
      <name val="FTT-UD丸ゴ_ラージ M"/>
      <family val="3"/>
      <charset val="128"/>
    </font>
    <font>
      <sz val="10.5"/>
      <color theme="1"/>
      <name val="FTT-UD丸ゴ_ラージ B"/>
      <family val="3"/>
      <charset val="128"/>
    </font>
    <font>
      <sz val="11"/>
      <color theme="0"/>
      <name val="ＭＳ 明朝"/>
      <family val="1"/>
      <charset val="128"/>
    </font>
    <font>
      <sz val="9"/>
      <color theme="0"/>
      <name val="ＭＳ 明朝"/>
      <family val="1"/>
      <charset val="128"/>
    </font>
    <font>
      <sz val="18"/>
      <color theme="0"/>
      <name val="ＭＳ 明朝"/>
      <family val="1"/>
      <charset val="128"/>
    </font>
    <font>
      <sz val="10"/>
      <color theme="1"/>
      <name val="ＭＳ 明朝"/>
      <family val="1"/>
      <charset val="128"/>
    </font>
    <font>
      <sz val="12"/>
      <color theme="1"/>
      <name val="Yu Gothic"/>
      <family val="2"/>
      <scheme val="minor"/>
    </font>
    <font>
      <sz val="16"/>
      <name val="ＭＳ Ｐゴシック"/>
      <family val="3"/>
      <charset val="128"/>
    </font>
    <font>
      <sz val="16"/>
      <color theme="1"/>
      <name val="ＭＳ 明朝"/>
      <family val="1"/>
      <charset val="128"/>
    </font>
    <font>
      <sz val="11"/>
      <color rgb="FFFF0000"/>
      <name val="Yu Gothic"/>
      <family val="2"/>
      <scheme val="minor"/>
    </font>
    <font>
      <sz val="11"/>
      <name val="Yu Gothic"/>
      <family val="2"/>
      <scheme val="minor"/>
    </font>
    <font>
      <b/>
      <sz val="16"/>
      <name val="メイリオ"/>
      <family val="3"/>
      <charset val="128"/>
    </font>
    <font>
      <sz val="10"/>
      <name val="ＭＳ Ｐ明朝"/>
      <family val="1"/>
      <charset val="128"/>
    </font>
    <font>
      <sz val="9"/>
      <name val="ＭＳ Ｐ明朝"/>
      <family val="1"/>
      <charset val="128"/>
    </font>
    <font>
      <sz val="12"/>
      <name val="ＭＳ Ｐ明朝"/>
      <family val="1"/>
      <charset val="128"/>
    </font>
    <font>
      <b/>
      <sz val="9"/>
      <name val="ＭＳ Ｐ明朝"/>
      <family val="1"/>
      <charset val="128"/>
    </font>
    <font>
      <b/>
      <sz val="14"/>
      <color theme="1"/>
      <name val="FTT-UD丸ゴ_ラージ B"/>
      <family val="3"/>
      <charset val="128"/>
    </font>
    <font>
      <sz val="13"/>
      <name val="ＭＳ Ｐ明朝"/>
      <family val="1"/>
      <charset val="128"/>
    </font>
    <font>
      <b/>
      <sz val="16"/>
      <name val="游ゴシック"/>
      <family val="3"/>
      <charset val="128"/>
    </font>
    <font>
      <b/>
      <sz val="15"/>
      <name val="游ゴシック"/>
      <family val="3"/>
      <charset val="128"/>
    </font>
    <font>
      <b/>
      <sz val="20"/>
      <name val="游ゴシック"/>
      <family val="3"/>
      <charset val="128"/>
    </font>
    <font>
      <b/>
      <sz val="18"/>
      <name val="游ゴシック"/>
      <family val="3"/>
      <charset val="128"/>
    </font>
    <font>
      <b/>
      <sz val="12"/>
      <color theme="1"/>
      <name val="游ゴシック"/>
      <family val="3"/>
      <charset val="128"/>
    </font>
    <font>
      <b/>
      <sz val="11"/>
      <color theme="1"/>
      <name val="游ゴシック"/>
      <family val="3"/>
      <charset val="128"/>
    </font>
    <font>
      <b/>
      <sz val="14"/>
      <color theme="1"/>
      <name val="游ゴシック"/>
      <family val="3"/>
      <charset val="128"/>
    </font>
    <font>
      <b/>
      <sz val="14"/>
      <color rgb="FF000000"/>
      <name val="游ゴシック"/>
      <family val="3"/>
      <charset val="128"/>
    </font>
    <font>
      <b/>
      <sz val="14"/>
      <name val="游ゴシック"/>
      <family val="3"/>
      <charset val="128"/>
    </font>
    <font>
      <b/>
      <sz val="18"/>
      <name val="メイリオ"/>
      <family val="3"/>
      <charset val="128"/>
    </font>
    <font>
      <b/>
      <sz val="12"/>
      <color theme="1"/>
      <name val="Yu Gothic"/>
      <family val="3"/>
      <charset val="128"/>
      <scheme val="minor"/>
    </font>
    <font>
      <b/>
      <sz val="14"/>
      <color rgb="FFFF0000"/>
      <name val="メイリオ"/>
      <family val="3"/>
      <charset val="128"/>
    </font>
    <font>
      <b/>
      <sz val="9"/>
      <color theme="1"/>
      <name val="游ゴシック"/>
      <family val="3"/>
      <charset val="128"/>
    </font>
    <font>
      <sz val="9"/>
      <color theme="1"/>
      <name val="Yu Gothic"/>
      <family val="2"/>
      <scheme val="minor"/>
    </font>
    <font>
      <sz val="14"/>
      <color theme="1"/>
      <name val="メイリオ"/>
      <family val="3"/>
      <charset val="128"/>
    </font>
    <font>
      <b/>
      <sz val="14"/>
      <color theme="1"/>
      <name val="メイリオ"/>
      <family val="3"/>
      <charset val="128"/>
    </font>
    <font>
      <b/>
      <sz val="14"/>
      <name val="メイリオ"/>
      <family val="3"/>
      <charset val="128"/>
    </font>
    <font>
      <b/>
      <sz val="11"/>
      <name val="メイリオ"/>
      <family val="3"/>
      <charset val="128"/>
    </font>
    <font>
      <sz val="11"/>
      <name val="メイリオ"/>
      <family val="3"/>
      <charset val="128"/>
    </font>
    <font>
      <b/>
      <sz val="11"/>
      <color rgb="FF0070C0"/>
      <name val="Yu Gothic"/>
      <family val="3"/>
      <charset val="128"/>
      <scheme val="minor"/>
    </font>
    <font>
      <b/>
      <sz val="11"/>
      <color rgb="FF0070C0"/>
      <name val="游ゴシック Medium"/>
      <family val="3"/>
      <charset val="128"/>
    </font>
    <font>
      <b/>
      <u/>
      <sz val="14"/>
      <color rgb="FFFF0000"/>
      <name val="メイリオ"/>
      <family val="3"/>
      <charset val="128"/>
    </font>
    <font>
      <u/>
      <sz val="14"/>
      <color theme="1"/>
      <name val="メイリオ"/>
      <family val="3"/>
      <charset val="128"/>
    </font>
    <font>
      <sz val="14"/>
      <color theme="1"/>
      <name val="Yu Gothic"/>
      <family val="3"/>
      <charset val="128"/>
      <scheme val="minor"/>
    </font>
    <font>
      <b/>
      <sz val="11"/>
      <color rgb="FFFF0000"/>
      <name val="ＭＳ Ｐゴシック"/>
      <family val="3"/>
      <charset val="128"/>
    </font>
    <font>
      <sz val="16"/>
      <color theme="1"/>
      <name val="Yu Gothic"/>
      <family val="3"/>
      <charset val="128"/>
      <scheme val="minor"/>
    </font>
    <font>
      <b/>
      <sz val="11"/>
      <color theme="1"/>
      <name val="Yu Gothic"/>
      <family val="3"/>
      <charset val="128"/>
      <scheme val="minor"/>
    </font>
    <font>
      <sz val="11"/>
      <color theme="0" tint="-0.499984740745262"/>
      <name val="Yu Gothic"/>
      <family val="2"/>
      <scheme val="minor"/>
    </font>
    <font>
      <sz val="11"/>
      <color theme="0" tint="-0.499984740745262"/>
      <name val="Yu Gothic"/>
      <family val="3"/>
      <charset val="128"/>
      <scheme val="minor"/>
    </font>
    <font>
      <b/>
      <sz val="22"/>
      <name val="游ゴシック"/>
      <family val="3"/>
      <charset val="128"/>
    </font>
    <font>
      <sz val="18"/>
      <color theme="3"/>
      <name val="Yu Gothic Light"/>
      <family val="2"/>
      <charset val="128"/>
      <scheme val="major"/>
    </font>
    <font>
      <sz val="11"/>
      <color theme="1"/>
      <name val="游ゴシック Medium"/>
      <family val="3"/>
      <charset val="128"/>
    </font>
    <font>
      <b/>
      <sz val="12"/>
      <color theme="1"/>
      <name val="ＭＳ 明朝"/>
      <family val="1"/>
      <charset val="128"/>
    </font>
    <font>
      <b/>
      <sz val="16"/>
      <color theme="1"/>
      <name val="ＭＳ 明朝"/>
      <family val="1"/>
      <charset val="128"/>
    </font>
    <font>
      <sz val="12"/>
      <color theme="1"/>
      <name val="Yu Gothic"/>
      <family val="2"/>
      <charset val="128"/>
      <scheme val="minor"/>
    </font>
    <font>
      <sz val="12"/>
      <color theme="1"/>
      <name val="ＭＳ ゴシック"/>
      <family val="3"/>
      <charset val="128"/>
    </font>
    <font>
      <sz val="11"/>
      <color theme="1"/>
      <name val="ＭＳ ゴシック"/>
      <family val="3"/>
      <charset val="128"/>
    </font>
    <font>
      <sz val="12"/>
      <color theme="1"/>
      <name val="Yu Gothic"/>
      <family val="3"/>
      <charset val="128"/>
      <scheme val="minor"/>
    </font>
    <font>
      <sz val="9"/>
      <color theme="1"/>
      <name val="Yu Gothic"/>
      <family val="3"/>
      <charset val="128"/>
      <scheme val="minor"/>
    </font>
    <font>
      <sz val="10"/>
      <color theme="1"/>
      <name val="Yu Gothic"/>
      <family val="3"/>
      <charset val="128"/>
      <scheme val="minor"/>
    </font>
    <font>
      <b/>
      <sz val="12"/>
      <color rgb="FFFF0000"/>
      <name val="Yu Gothic"/>
      <family val="3"/>
      <charset val="128"/>
      <scheme val="minor"/>
    </font>
    <font>
      <sz val="11"/>
      <color rgb="FFFF0000"/>
      <name val="FTT-UD丸ゴ_ラージ B"/>
      <family val="3"/>
      <charset val="128"/>
    </font>
    <font>
      <sz val="11"/>
      <color rgb="FFFF0000"/>
      <name val="FTT-UD丸ゴ_ラージ M"/>
      <family val="3"/>
      <charset val="128"/>
    </font>
    <font>
      <sz val="10.5"/>
      <name val="ＭＳ Ｐ明朝"/>
      <family val="1"/>
      <charset val="128"/>
    </font>
    <font>
      <b/>
      <sz val="12"/>
      <color rgb="FFFF0000"/>
      <name val="FTT-UD丸ゴ_ラージ B"/>
      <family val="3"/>
      <charset val="128"/>
    </font>
    <font>
      <sz val="8"/>
      <color theme="1"/>
      <name val="Yu Gothic"/>
      <family val="3"/>
      <charset val="128"/>
      <scheme val="minor"/>
    </font>
    <font>
      <sz val="14"/>
      <color theme="1"/>
      <name val="Yu Gothic"/>
      <family val="2"/>
      <scheme val="minor"/>
    </font>
    <font>
      <b/>
      <sz val="18"/>
      <color theme="1"/>
      <name val="Yu Gothic"/>
      <family val="3"/>
      <charset val="128"/>
      <scheme val="minor"/>
    </font>
    <font>
      <sz val="18"/>
      <color theme="1"/>
      <name val="Yu Gothic"/>
      <family val="3"/>
      <charset val="128"/>
      <scheme val="minor"/>
    </font>
    <font>
      <b/>
      <sz val="12"/>
      <name val="游ゴシック"/>
      <family val="3"/>
      <charset val="128"/>
    </font>
    <font>
      <sz val="14"/>
      <color rgb="FF000000"/>
      <name val="Yu Gothic"/>
      <family val="3"/>
      <charset val="128"/>
      <scheme val="minor"/>
    </font>
    <font>
      <b/>
      <sz val="11"/>
      <color rgb="FFFF0000"/>
      <name val="FTT-UD丸ゴ_ラージ B"/>
      <family val="3"/>
      <charset val="128"/>
    </font>
    <font>
      <sz val="11"/>
      <color theme="1"/>
      <name val="Yu Gothic"/>
      <family val="3"/>
      <charset val="128"/>
      <scheme val="minor"/>
    </font>
    <font>
      <sz val="11"/>
      <color theme="1"/>
      <name val="Yu Gothic "/>
      <family val="3"/>
      <charset val="128"/>
    </font>
    <font>
      <b/>
      <u/>
      <sz val="12"/>
      <color theme="1"/>
      <name val="ＭＳ 明朝"/>
      <family val="1"/>
      <charset val="128"/>
    </font>
    <font>
      <sz val="14"/>
      <name val="Yu Gothic"/>
      <family val="3"/>
      <charset val="128"/>
      <scheme val="minor"/>
    </font>
    <font>
      <b/>
      <sz val="12"/>
      <color rgb="FF000000"/>
      <name val="游ゴシック"/>
      <family val="3"/>
      <charset val="128"/>
    </font>
  </fonts>
  <fills count="19">
    <fill>
      <patternFill patternType="none"/>
    </fill>
    <fill>
      <patternFill patternType="gray125"/>
    </fill>
    <fill>
      <patternFill patternType="solid">
        <fgColor rgb="FFC0C0C0"/>
        <bgColor indexed="64"/>
      </patternFill>
    </fill>
    <fill>
      <patternFill patternType="solid">
        <fgColor rgb="FFC0C0C0"/>
        <bgColor rgb="FFC0C0C0"/>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FFFFCC"/>
        <bgColor indexed="64"/>
      </patternFill>
    </fill>
    <fill>
      <patternFill patternType="solid">
        <fgColor rgb="FFE7FFFF"/>
        <bgColor indexed="64"/>
      </patternFill>
    </fill>
    <fill>
      <patternFill patternType="solid">
        <fgColor rgb="FFE9F3E9"/>
        <bgColor indexed="64"/>
      </patternFill>
    </fill>
    <fill>
      <patternFill patternType="solid">
        <fgColor theme="0"/>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2"/>
        <bgColor indexed="64"/>
      </patternFill>
    </fill>
    <fill>
      <patternFill patternType="solid">
        <fgColor rgb="FFD6F1CF"/>
        <bgColor indexed="64"/>
      </patternFill>
    </fill>
    <fill>
      <patternFill patternType="solid">
        <fgColor rgb="FFE9F3E9"/>
        <bgColor rgb="FF000000"/>
      </patternFill>
    </fill>
    <fill>
      <patternFill patternType="solid">
        <fgColor rgb="FFE7FFFF"/>
        <bgColor rgb="FF000000"/>
      </patternFill>
    </fill>
  </fills>
  <borders count="219">
    <border>
      <left/>
      <right/>
      <top/>
      <bottom/>
      <diagonal/>
    </border>
    <border>
      <left/>
      <right/>
      <top/>
      <bottom style="thin">
        <color indexed="64"/>
      </bottom>
      <diagonal/>
    </border>
    <border>
      <left/>
      <right/>
      <top/>
      <bottom style="medium">
        <color indexed="64"/>
      </bottom>
      <diagonal/>
    </border>
    <border>
      <left style="medium">
        <color indexed="64"/>
      </left>
      <right style="hair">
        <color indexed="64"/>
      </right>
      <top style="medium">
        <color indexed="64"/>
      </top>
      <bottom/>
      <diagonal/>
    </border>
    <border>
      <left style="thin">
        <color indexed="64"/>
      </left>
      <right style="thin">
        <color indexed="64"/>
      </right>
      <top style="medium">
        <color indexed="64"/>
      </top>
      <bottom/>
      <diagonal/>
    </border>
    <border>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hair">
        <color indexed="64"/>
      </left>
      <right style="hair">
        <color indexed="64"/>
      </right>
      <top/>
      <bottom/>
      <diagonal/>
    </border>
    <border>
      <left style="hair">
        <color indexed="64"/>
      </left>
      <right/>
      <top/>
      <bottom/>
      <diagonal/>
    </border>
    <border>
      <left/>
      <right style="thin">
        <color indexed="64"/>
      </right>
      <top/>
      <bottom/>
      <diagonal/>
    </border>
    <border>
      <left style="thin">
        <color indexed="64"/>
      </left>
      <right/>
      <top/>
      <bottom/>
      <diagonal/>
    </border>
    <border>
      <left style="thin">
        <color indexed="64"/>
      </left>
      <right style="medium">
        <color indexed="64"/>
      </right>
      <top/>
      <bottom/>
      <diagonal/>
    </border>
    <border>
      <left style="thin">
        <color indexed="64"/>
      </left>
      <right style="hair">
        <color indexed="64"/>
      </right>
      <top/>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right style="hair">
        <color indexed="64"/>
      </right>
      <top style="hair">
        <color indexed="64"/>
      </top>
      <bottom/>
      <diagonal/>
    </border>
    <border>
      <left style="hair">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top/>
      <bottom style="medium">
        <color indexed="64"/>
      </bottom>
      <diagonal/>
    </border>
    <border>
      <left/>
      <right style="thin">
        <color indexed="64"/>
      </right>
      <top/>
      <bottom style="medium">
        <color indexed="64"/>
      </bottom>
      <diagonal/>
    </border>
    <border>
      <left style="hair">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thin">
        <color indexed="64"/>
      </left>
      <right style="hair">
        <color indexed="64"/>
      </right>
      <top style="medium">
        <color indexed="64"/>
      </top>
      <bottom/>
      <diagonal/>
    </border>
    <border>
      <left style="hair">
        <color indexed="64"/>
      </left>
      <right style="thin">
        <color indexed="64"/>
      </right>
      <top style="medium">
        <color indexed="64"/>
      </top>
      <bottom style="hair">
        <color indexed="64"/>
      </bottom>
      <diagonal/>
    </border>
    <border>
      <left style="medium">
        <color indexed="64"/>
      </left>
      <right/>
      <top/>
      <bottom/>
      <diagonal/>
    </border>
    <border>
      <left style="thin">
        <color indexed="64"/>
      </left>
      <right style="hair">
        <color indexed="64"/>
      </right>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medium">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bottom style="medium">
        <color indexed="64"/>
      </bottom>
      <diagonal/>
    </border>
    <border>
      <left/>
      <right/>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thin">
        <color indexed="64"/>
      </right>
      <top style="medium">
        <color indexed="64"/>
      </top>
      <bottom/>
      <diagonal/>
    </border>
    <border>
      <left/>
      <right style="hair">
        <color indexed="64"/>
      </right>
      <top/>
      <bottom/>
      <diagonal/>
    </border>
    <border>
      <left/>
      <right style="thin">
        <color indexed="64"/>
      </right>
      <top style="hair">
        <color indexed="64"/>
      </top>
      <bottom style="medium">
        <color indexed="64"/>
      </bottom>
      <diagonal/>
    </border>
    <border>
      <left/>
      <right style="medium">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right style="hair">
        <color indexed="64"/>
      </right>
      <top/>
      <bottom style="medium">
        <color indexed="64"/>
      </bottom>
      <diagonal/>
    </border>
    <border>
      <left/>
      <right style="thin">
        <color indexed="64"/>
      </right>
      <top/>
      <bottom style="hair">
        <color indexed="64"/>
      </bottom>
      <diagonal/>
    </border>
    <border>
      <left style="thin">
        <color indexed="64"/>
      </left>
      <right/>
      <top/>
      <bottom style="hair">
        <color indexed="64"/>
      </bottom>
      <diagonal/>
    </border>
    <border>
      <left/>
      <right style="medium">
        <color indexed="64"/>
      </right>
      <top style="medium">
        <color indexed="64"/>
      </top>
      <bottom style="medium">
        <color indexed="64"/>
      </bottom>
      <diagonal/>
    </border>
    <border>
      <left/>
      <right/>
      <top style="double">
        <color indexed="64"/>
      </top>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D0D7E5"/>
      </left>
      <right style="thin">
        <color rgb="FFD0D7E5"/>
      </right>
      <top style="thin">
        <color rgb="FFD0D7E5"/>
      </top>
      <bottom style="thin">
        <color rgb="FFD0D7E5"/>
      </bottom>
      <diagonal/>
    </border>
    <border>
      <left style="thin">
        <color indexed="64"/>
      </left>
      <right/>
      <top/>
      <bottom style="thin">
        <color indexed="64"/>
      </bottom>
      <diagonal/>
    </border>
    <border>
      <left style="medium">
        <color indexed="64"/>
      </left>
      <right style="medium">
        <color indexed="64"/>
      </right>
      <top style="medium">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auto="1"/>
      </left>
      <right style="thin">
        <color auto="1"/>
      </right>
      <top/>
      <bottom style="thin">
        <color auto="1"/>
      </bottom>
      <diagonal/>
    </border>
    <border>
      <left style="thin">
        <color indexed="64"/>
      </left>
      <right/>
      <top style="thin">
        <color indexed="64"/>
      </top>
      <bottom style="dotted">
        <color indexed="64"/>
      </bottom>
      <diagonal/>
    </border>
    <border>
      <left style="medium">
        <color indexed="64"/>
      </left>
      <right style="medium">
        <color indexed="64"/>
      </right>
      <top style="thin">
        <color indexed="64"/>
      </top>
      <bottom style="dotted">
        <color indexed="64"/>
      </bottom>
      <diagonal/>
    </border>
    <border>
      <left style="medium">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dotted">
        <color indexed="64"/>
      </top>
      <bottom style="thin">
        <color indexed="64"/>
      </bottom>
      <diagonal/>
    </border>
    <border>
      <left style="medium">
        <color indexed="64"/>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dotted">
        <color indexed="64"/>
      </bottom>
      <diagonal/>
    </border>
    <border>
      <left style="medium">
        <color indexed="64"/>
      </left>
      <right style="medium">
        <color indexed="64"/>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dotted">
        <color indexed="64"/>
      </bottom>
      <diagonal/>
    </border>
    <border>
      <left style="thin">
        <color indexed="64"/>
      </left>
      <right/>
      <top style="dotted">
        <color indexed="64"/>
      </top>
      <bottom/>
      <diagonal/>
    </border>
    <border>
      <left style="medium">
        <color indexed="64"/>
      </left>
      <right style="medium">
        <color indexed="64"/>
      </right>
      <top style="dotted">
        <color indexed="64"/>
      </top>
      <bottom/>
      <diagonal/>
    </border>
    <border>
      <left style="medium">
        <color indexed="64"/>
      </left>
      <right style="thin">
        <color indexed="64"/>
      </right>
      <top style="dotted">
        <color indexed="64"/>
      </top>
      <bottom/>
      <diagonal/>
    </border>
    <border>
      <left style="thin">
        <color indexed="64"/>
      </left>
      <right style="medium">
        <color indexed="64"/>
      </right>
      <top style="dotted">
        <color indexed="64"/>
      </top>
      <bottom/>
      <diagonal/>
    </border>
    <border>
      <left/>
      <right style="thin">
        <color indexed="64"/>
      </right>
      <top style="dotted">
        <color indexed="64"/>
      </top>
      <bottom/>
      <diagonal/>
    </border>
    <border>
      <left style="thin">
        <color indexed="64"/>
      </left>
      <right style="thin">
        <color indexed="64"/>
      </right>
      <top style="dotted">
        <color indexed="64"/>
      </top>
      <bottom/>
      <diagonal/>
    </border>
    <border>
      <left style="medium">
        <color indexed="64"/>
      </left>
      <right style="medium">
        <color indexed="64"/>
      </right>
      <top style="thin">
        <color indexed="64"/>
      </top>
      <bottom style="medium">
        <color indexed="64"/>
      </bottom>
      <diagonal/>
    </border>
    <border>
      <left style="thin">
        <color indexed="64"/>
      </left>
      <right/>
      <top/>
      <bottom style="dotted">
        <color indexed="64"/>
      </bottom>
      <diagonal/>
    </border>
    <border>
      <left style="medium">
        <color indexed="64"/>
      </left>
      <right style="thin">
        <color indexed="64"/>
      </right>
      <top/>
      <bottom style="dotted">
        <color indexed="64"/>
      </bottom>
      <diagonal/>
    </border>
    <border>
      <left style="thin">
        <color indexed="64"/>
      </left>
      <right style="medium">
        <color indexed="64"/>
      </right>
      <top/>
      <bottom style="dotted">
        <color indexed="64"/>
      </bottom>
      <diagonal/>
    </border>
    <border>
      <left/>
      <right style="thin">
        <color indexed="64"/>
      </right>
      <top/>
      <bottom style="dotted">
        <color indexed="64"/>
      </bottom>
      <diagonal/>
    </border>
    <border>
      <left style="thin">
        <color indexed="64"/>
      </left>
      <right style="thin">
        <color indexed="64"/>
      </right>
      <top/>
      <bottom style="dotted">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double">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hair">
        <color theme="0" tint="-0.34998626667073579"/>
      </right>
      <top/>
      <bottom style="thin">
        <color indexed="64"/>
      </bottom>
      <diagonal/>
    </border>
    <border>
      <left style="hair">
        <color theme="0" tint="-0.34998626667073579"/>
      </left>
      <right style="hair">
        <color theme="0" tint="-0.34998626667073579"/>
      </right>
      <top/>
      <bottom style="thin">
        <color indexed="64"/>
      </bottom>
      <diagonal/>
    </border>
    <border>
      <left style="hair">
        <color theme="0" tint="-0.34998626667073579"/>
      </left>
      <right/>
      <top/>
      <bottom style="thin">
        <color indexed="64"/>
      </bottom>
      <diagonal/>
    </border>
    <border>
      <left/>
      <right style="hair">
        <color theme="0" tint="-0.34998626667073579"/>
      </right>
      <top/>
      <bottom/>
      <diagonal/>
    </border>
    <border>
      <left style="hair">
        <color theme="0" tint="-0.34998626667073579"/>
      </left>
      <right style="hair">
        <color theme="0" tint="-0.34998626667073579"/>
      </right>
      <top/>
      <bottom/>
      <diagonal/>
    </border>
    <border>
      <left style="hair">
        <color theme="0" tint="-0.34998626667073579"/>
      </left>
      <right/>
      <top/>
      <bottom/>
      <diagonal/>
    </border>
    <border>
      <left style="hair">
        <color theme="0" tint="-0.34998626667073579"/>
      </left>
      <right style="hair">
        <color theme="0" tint="-0.34998626667073579"/>
      </right>
      <top style="thin">
        <color indexed="64"/>
      </top>
      <bottom/>
      <diagonal/>
    </border>
    <border>
      <left style="hair">
        <color theme="0" tint="-0.499984740745262"/>
      </left>
      <right style="hair">
        <color theme="0" tint="-0.499984740745262"/>
      </right>
      <top/>
      <bottom/>
      <diagonal/>
    </border>
    <border>
      <left style="hair">
        <color theme="0" tint="-0.499984740745262"/>
      </left>
      <right style="hair">
        <color theme="0" tint="-0.499984740745262"/>
      </right>
      <top/>
      <bottom style="thin">
        <color indexed="64"/>
      </bottom>
      <diagonal/>
    </border>
    <border>
      <left/>
      <right style="hair">
        <color theme="0" tint="-0.499984740745262"/>
      </right>
      <top style="thin">
        <color indexed="64"/>
      </top>
      <bottom/>
      <diagonal/>
    </border>
    <border>
      <left/>
      <right style="hair">
        <color theme="0" tint="-0.499984740745262"/>
      </right>
      <top/>
      <bottom/>
      <diagonal/>
    </border>
    <border>
      <left style="hair">
        <color theme="0" tint="-0.499984740745262"/>
      </left>
      <right/>
      <top style="thin">
        <color indexed="64"/>
      </top>
      <bottom/>
      <diagonal/>
    </border>
    <border>
      <left style="hair">
        <color theme="0" tint="-0.499984740745262"/>
      </left>
      <right/>
      <top/>
      <bottom/>
      <diagonal/>
    </border>
    <border>
      <left style="hair">
        <color theme="0" tint="-0.499984740745262"/>
      </left>
      <right/>
      <top style="thin">
        <color indexed="64"/>
      </top>
      <bottom style="thin">
        <color indexed="64"/>
      </bottom>
      <diagonal/>
    </border>
    <border>
      <left style="hair">
        <color theme="0" tint="-0.499984740745262"/>
      </left>
      <right/>
      <top/>
      <bottom style="thin">
        <color indexed="64"/>
      </bottom>
      <diagonal/>
    </border>
    <border>
      <left/>
      <right style="hair">
        <color theme="0" tint="-0.499984740745262"/>
      </right>
      <top/>
      <bottom style="thin">
        <color indexed="64"/>
      </bottom>
      <diagonal/>
    </border>
    <border>
      <left/>
      <right style="thin">
        <color theme="0" tint="-0.14996795556505021"/>
      </right>
      <top style="thin">
        <color indexed="64"/>
      </top>
      <bottom style="thin">
        <color indexed="64"/>
      </bottom>
      <diagonal/>
    </border>
    <border>
      <left/>
      <right style="thin">
        <color theme="0" tint="-0.14996795556505021"/>
      </right>
      <top style="thin">
        <color indexed="64"/>
      </top>
      <bottom/>
      <diagonal/>
    </border>
    <border>
      <left/>
      <right style="thin">
        <color theme="0" tint="-0.14996795556505021"/>
      </right>
      <top/>
      <bottom/>
      <diagonal/>
    </border>
    <border>
      <left/>
      <right style="thin">
        <color theme="0" tint="-0.14996795556505021"/>
      </right>
      <top/>
      <bottom style="thin">
        <color indexed="64"/>
      </bottom>
      <diagonal/>
    </border>
    <border>
      <left/>
      <right style="hair">
        <color theme="0" tint="-0.499984740745262"/>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ck">
        <color rgb="FFFF0000"/>
      </left>
      <right/>
      <top style="thick">
        <color rgb="FFFF0000"/>
      </top>
      <bottom style="thick">
        <color rgb="FFFF0000"/>
      </bottom>
      <diagonal/>
    </border>
    <border>
      <left/>
      <right/>
      <top style="thick">
        <color rgb="FFFF0000"/>
      </top>
      <bottom style="thick">
        <color rgb="FFFF0000"/>
      </bottom>
      <diagonal/>
    </border>
    <border>
      <left/>
      <right style="thick">
        <color rgb="FFFF0000"/>
      </right>
      <top style="thick">
        <color rgb="FFFF0000"/>
      </top>
      <bottom style="thick">
        <color rgb="FFFF0000"/>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top style="double">
        <color indexed="64"/>
      </top>
      <bottom/>
      <diagonal/>
    </border>
    <border>
      <left/>
      <right style="medium">
        <color indexed="64"/>
      </right>
      <top style="double">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thick">
        <color rgb="FFD6F1CF"/>
      </left>
      <right/>
      <top style="thick">
        <color rgb="FFD6F1CF"/>
      </top>
      <bottom/>
      <diagonal/>
    </border>
    <border>
      <left/>
      <right/>
      <top style="thick">
        <color rgb="FFD6F1CF"/>
      </top>
      <bottom/>
      <diagonal/>
    </border>
    <border>
      <left/>
      <right style="thick">
        <color rgb="FFD6F1CF"/>
      </right>
      <top style="thick">
        <color rgb="FFD6F1CF"/>
      </top>
      <bottom/>
      <diagonal/>
    </border>
    <border>
      <left style="thick">
        <color rgb="FFD6F1CF"/>
      </left>
      <right/>
      <top/>
      <bottom/>
      <diagonal/>
    </border>
    <border>
      <left/>
      <right style="thick">
        <color rgb="FFD6F1CF"/>
      </right>
      <top/>
      <bottom/>
      <diagonal/>
    </border>
    <border>
      <left style="thick">
        <color rgb="FFD6F1CF"/>
      </left>
      <right/>
      <top/>
      <bottom style="thick">
        <color rgb="FFD6F1CF"/>
      </bottom>
      <diagonal/>
    </border>
    <border>
      <left/>
      <right/>
      <top/>
      <bottom style="thick">
        <color rgb="FFD6F1CF"/>
      </bottom>
      <diagonal/>
    </border>
    <border>
      <left/>
      <right style="thick">
        <color rgb="FFD6F1CF"/>
      </right>
      <top/>
      <bottom style="thick">
        <color rgb="FFD6F1CF"/>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style="medium">
        <color indexed="64"/>
      </top>
      <bottom style="hair">
        <color indexed="64"/>
      </bottom>
      <diagonal/>
    </border>
    <border>
      <left/>
      <right style="hair">
        <color theme="0" tint="-0.34998626667073579"/>
      </right>
      <top style="thin">
        <color indexed="64"/>
      </top>
      <bottom/>
      <diagonal/>
    </border>
    <border>
      <left/>
      <right style="hair">
        <color theme="0" tint="-0.34998626667073579"/>
      </right>
      <top/>
      <bottom style="medium">
        <color indexed="64"/>
      </bottom>
      <diagonal/>
    </border>
    <border>
      <left style="hair">
        <color theme="0" tint="-0.34998626667073579"/>
      </left>
      <right style="hair">
        <color theme="0" tint="-0.34998626667073579"/>
      </right>
      <top/>
      <bottom style="medium">
        <color indexed="64"/>
      </bottom>
      <diagonal/>
    </border>
    <border>
      <left style="hair">
        <color theme="0" tint="-0.34998626667073579"/>
      </left>
      <right/>
      <top/>
      <bottom style="medium">
        <color indexed="64"/>
      </bottom>
      <diagonal/>
    </border>
    <border>
      <left/>
      <right style="medium">
        <color rgb="FF000000"/>
      </right>
      <top style="thin">
        <color indexed="64"/>
      </top>
      <bottom style="hair">
        <color indexed="64"/>
      </bottom>
      <diagonal/>
    </border>
    <border>
      <left/>
      <right style="medium">
        <color rgb="FF000000"/>
      </right>
      <top style="hair">
        <color indexed="64"/>
      </top>
      <bottom style="hair">
        <color indexed="64"/>
      </bottom>
      <diagonal/>
    </border>
    <border>
      <left/>
      <right style="medium">
        <color rgb="FF000000"/>
      </right>
      <top style="hair">
        <color indexed="64"/>
      </top>
      <bottom style="medium">
        <color indexed="64"/>
      </bottom>
      <diagonal/>
    </border>
    <border>
      <left style="medium">
        <color indexed="64"/>
      </left>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medium">
        <color indexed="64"/>
      </bottom>
      <diagonal/>
    </border>
    <border>
      <left style="medium">
        <color indexed="64"/>
      </left>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top/>
      <bottom style="double">
        <color indexed="64"/>
      </bottom>
      <diagonal/>
    </border>
    <border>
      <left style="thin">
        <color indexed="64"/>
      </left>
      <right style="medium">
        <color indexed="64"/>
      </right>
      <top/>
      <bottom style="double">
        <color indexed="64"/>
      </bottom>
      <diagonal/>
    </border>
    <border>
      <left style="medium">
        <color indexed="64"/>
      </left>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right/>
      <top style="hair">
        <color indexed="64"/>
      </top>
      <bottom style="thin">
        <color indexed="64"/>
      </bottom>
      <diagonal/>
    </border>
  </borders>
  <cellStyleXfs count="6">
    <xf numFmtId="0" fontId="0" fillId="0" borderId="0"/>
    <xf numFmtId="38" fontId="5" fillId="0" borderId="0" applyFont="0" applyFill="0" applyBorder="0" applyAlignment="0" applyProtection="0">
      <alignment vertical="center"/>
    </xf>
    <xf numFmtId="0" fontId="5" fillId="0" borderId="0">
      <alignment vertical="center"/>
    </xf>
    <xf numFmtId="38" fontId="15" fillId="0" borderId="0" applyFont="0" applyFill="0" applyBorder="0" applyAlignment="0" applyProtection="0">
      <alignment vertical="center"/>
    </xf>
    <xf numFmtId="0" fontId="4" fillId="0" borderId="0">
      <alignment vertical="center"/>
    </xf>
    <xf numFmtId="0" fontId="3" fillId="0" borderId="0">
      <alignment vertical="center"/>
    </xf>
  </cellStyleXfs>
  <cellXfs count="1039">
    <xf numFmtId="0" fontId="0" fillId="0" borderId="0" xfId="0"/>
    <xf numFmtId="0" fontId="16" fillId="0" borderId="0" xfId="0" applyFont="1" applyAlignment="1">
      <alignment vertical="center" wrapText="1"/>
    </xf>
    <xf numFmtId="0" fontId="16" fillId="0" borderId="0" xfId="0" applyFont="1" applyAlignment="1">
      <alignment horizontal="center" vertical="top" shrinkToFit="1"/>
    </xf>
    <xf numFmtId="0" fontId="16" fillId="0" borderId="0" xfId="0" applyFont="1"/>
    <xf numFmtId="0" fontId="40" fillId="3" borderId="73" xfId="0" applyFont="1" applyFill="1" applyBorder="1" applyAlignment="1">
      <alignment horizontal="center" vertical="center"/>
    </xf>
    <xf numFmtId="0" fontId="41" fillId="0" borderId="75" xfId="0" applyFont="1" applyBorder="1" applyAlignment="1">
      <alignment horizontal="right" vertical="center" wrapText="1"/>
    </xf>
    <xf numFmtId="0" fontId="41" fillId="0" borderId="75" xfId="0" applyFont="1" applyBorder="1" applyAlignment="1">
      <alignment vertical="center" wrapText="1"/>
    </xf>
    <xf numFmtId="0" fontId="45" fillId="0" borderId="0" xfId="2" applyFont="1">
      <alignment vertical="center"/>
    </xf>
    <xf numFmtId="0" fontId="47" fillId="0" borderId="0" xfId="2" applyFont="1">
      <alignment vertical="center"/>
    </xf>
    <xf numFmtId="0" fontId="48" fillId="0" borderId="0" xfId="2" applyFont="1">
      <alignment vertical="center"/>
    </xf>
    <xf numFmtId="0" fontId="49" fillId="0" borderId="0" xfId="2" applyFont="1" applyAlignment="1">
      <alignment horizontal="right" vertical="center"/>
    </xf>
    <xf numFmtId="0" fontId="47" fillId="0" borderId="0" xfId="2" applyFont="1" applyAlignment="1">
      <alignment horizontal="left" vertical="top"/>
    </xf>
    <xf numFmtId="0" fontId="47" fillId="0" borderId="74" xfId="2" applyFont="1" applyBorder="1" applyAlignment="1">
      <alignment horizontal="center" vertical="center"/>
    </xf>
    <xf numFmtId="0" fontId="47" fillId="0" borderId="74" xfId="2" applyFont="1" applyBorder="1" applyAlignment="1">
      <alignment horizontal="center" vertical="center" wrapText="1"/>
    </xf>
    <xf numFmtId="0" fontId="47" fillId="0" borderId="62" xfId="2" applyFont="1" applyBorder="1" applyAlignment="1">
      <alignment horizontal="center" vertical="center"/>
    </xf>
    <xf numFmtId="0" fontId="47" fillId="0" borderId="62" xfId="2" applyFont="1" applyBorder="1" applyAlignment="1">
      <alignment horizontal="center" vertical="center" wrapText="1"/>
    </xf>
    <xf numFmtId="0" fontId="47" fillId="0" borderId="76" xfId="2" applyFont="1" applyBorder="1" applyAlignment="1">
      <alignment horizontal="center" vertical="center" wrapText="1"/>
    </xf>
    <xf numFmtId="0" fontId="51" fillId="4" borderId="77" xfId="2" applyFont="1" applyFill="1" applyBorder="1" applyAlignment="1">
      <alignment horizontal="center" vertical="center" wrapText="1"/>
    </xf>
    <xf numFmtId="0" fontId="51" fillId="0" borderId="78" xfId="2" applyFont="1" applyBorder="1" applyAlignment="1">
      <alignment horizontal="center" vertical="center" wrapText="1"/>
    </xf>
    <xf numFmtId="0" fontId="51" fillId="0" borderId="79" xfId="2" applyFont="1" applyBorder="1" applyAlignment="1">
      <alignment horizontal="center" vertical="center" wrapText="1"/>
    </xf>
    <xf numFmtId="0" fontId="51" fillId="0" borderId="80" xfId="2" applyFont="1" applyBorder="1" applyAlignment="1">
      <alignment horizontal="center" vertical="center" wrapText="1"/>
    </xf>
    <xf numFmtId="0" fontId="51" fillId="0" borderId="81" xfId="2" applyFont="1" applyBorder="1" applyAlignment="1">
      <alignment horizontal="center" vertical="center" wrapText="1"/>
    </xf>
    <xf numFmtId="0" fontId="45" fillId="0" borderId="62" xfId="2" applyFont="1" applyBorder="1" applyAlignment="1">
      <alignment horizontal="center" vertical="center" wrapText="1"/>
    </xf>
    <xf numFmtId="0" fontId="53" fillId="0" borderId="0" xfId="2" applyFont="1" applyAlignment="1">
      <alignment horizontal="left" vertical="center"/>
    </xf>
    <xf numFmtId="0" fontId="47" fillId="0" borderId="74" xfId="2" applyFont="1" applyBorder="1" applyAlignment="1">
      <alignment horizontal="center" vertical="center" textRotation="255"/>
    </xf>
    <xf numFmtId="0" fontId="47" fillId="0" borderId="62" xfId="2" applyFont="1" applyBorder="1" applyAlignment="1">
      <alignment horizontal="left" vertical="center" wrapText="1"/>
    </xf>
    <xf numFmtId="179" fontId="48" fillId="4" borderId="82" xfId="2" applyNumberFormat="1" applyFont="1" applyFill="1" applyBorder="1" applyAlignment="1">
      <alignment horizontal="right" vertical="center"/>
    </xf>
    <xf numFmtId="179" fontId="48" fillId="0" borderId="83" xfId="2" applyNumberFormat="1" applyFont="1" applyBorder="1" applyAlignment="1">
      <alignment horizontal="right" vertical="center"/>
    </xf>
    <xf numFmtId="179" fontId="48" fillId="0" borderId="84" xfId="2" applyNumberFormat="1" applyFont="1" applyBorder="1" applyAlignment="1">
      <alignment horizontal="right" vertical="center"/>
    </xf>
    <xf numFmtId="180" fontId="48" fillId="0" borderId="41" xfId="2" applyNumberFormat="1" applyFont="1" applyBorder="1" applyAlignment="1">
      <alignment horizontal="right" vertical="center"/>
    </xf>
    <xf numFmtId="180" fontId="48" fillId="0" borderId="62" xfId="2" applyNumberFormat="1" applyFont="1" applyBorder="1" applyAlignment="1">
      <alignment horizontal="right" vertical="center"/>
    </xf>
    <xf numFmtId="0" fontId="47" fillId="0" borderId="62" xfId="2" applyFont="1" applyBorder="1" applyAlignment="1">
      <alignment horizontal="center" vertical="center" shrinkToFit="1"/>
    </xf>
    <xf numFmtId="0" fontId="53" fillId="0" borderId="0" xfId="4" applyFont="1" applyAlignment="1">
      <alignment horizontal="left" vertical="center"/>
    </xf>
    <xf numFmtId="0" fontId="47" fillId="0" borderId="76" xfId="2" applyFont="1" applyBorder="1" applyAlignment="1">
      <alignment horizontal="center" vertical="center" textRotation="255"/>
    </xf>
    <xf numFmtId="0" fontId="47" fillId="0" borderId="73" xfId="2" applyFont="1" applyBorder="1" applyAlignment="1">
      <alignment horizontal="left" vertical="center" wrapText="1"/>
    </xf>
    <xf numFmtId="179" fontId="48" fillId="4" borderId="85" xfId="2" applyNumberFormat="1" applyFont="1" applyFill="1" applyBorder="1" applyAlignment="1">
      <alignment horizontal="right" vertical="center"/>
    </xf>
    <xf numFmtId="180" fontId="48" fillId="0" borderId="80" xfId="2" applyNumberFormat="1" applyFont="1" applyBorder="1" applyAlignment="1">
      <alignment horizontal="right" vertical="center"/>
    </xf>
    <xf numFmtId="180" fontId="48" fillId="0" borderId="73" xfId="2" applyNumberFormat="1" applyFont="1" applyBorder="1" applyAlignment="1">
      <alignment horizontal="right" vertical="center"/>
    </xf>
    <xf numFmtId="0" fontId="54" fillId="0" borderId="73" xfId="2" applyFont="1" applyBorder="1" applyAlignment="1">
      <alignment horizontal="center" vertical="center" shrinkToFit="1"/>
    </xf>
    <xf numFmtId="0" fontId="47" fillId="0" borderId="41" xfId="2" applyFont="1" applyBorder="1" applyAlignment="1">
      <alignment horizontal="left" vertical="center" wrapText="1"/>
    </xf>
    <xf numFmtId="179" fontId="48" fillId="4" borderId="86" xfId="2" applyNumberFormat="1" applyFont="1" applyFill="1" applyBorder="1" applyAlignment="1">
      <alignment horizontal="right" vertical="center"/>
    </xf>
    <xf numFmtId="179" fontId="48" fillId="0" borderId="87" xfId="2" applyNumberFormat="1" applyFont="1" applyBorder="1" applyAlignment="1">
      <alignment horizontal="right" vertical="center"/>
    </xf>
    <xf numFmtId="179" fontId="48" fillId="0" borderId="44" xfId="2" applyNumberFormat="1" applyFont="1" applyBorder="1" applyAlignment="1">
      <alignment horizontal="right" vertical="center"/>
    </xf>
    <xf numFmtId="0" fontId="47" fillId="0" borderId="13" xfId="2" applyFont="1" applyBorder="1" applyAlignment="1">
      <alignment horizontal="center" vertical="center" textRotation="255"/>
    </xf>
    <xf numFmtId="0" fontId="47" fillId="0" borderId="80" xfId="2" applyFont="1" applyBorder="1" applyAlignment="1">
      <alignment horizontal="justify" vertical="center"/>
    </xf>
    <xf numFmtId="181" fontId="48" fillId="4" borderId="85" xfId="2" applyNumberFormat="1" applyFont="1" applyFill="1" applyBorder="1" applyAlignment="1">
      <alignment horizontal="right" vertical="center"/>
    </xf>
    <xf numFmtId="181" fontId="48" fillId="0" borderId="83" xfId="2" applyNumberFormat="1" applyFont="1" applyBorder="1" applyAlignment="1">
      <alignment horizontal="right" vertical="center"/>
    </xf>
    <xf numFmtId="181" fontId="48" fillId="0" borderId="84" xfId="2" applyNumberFormat="1" applyFont="1" applyBorder="1" applyAlignment="1">
      <alignment horizontal="right" vertical="center"/>
    </xf>
    <xf numFmtId="0" fontId="47" fillId="0" borderId="73" xfId="2" applyFont="1" applyBorder="1" applyAlignment="1">
      <alignment horizontal="center" vertical="center" shrinkToFit="1"/>
    </xf>
    <xf numFmtId="0" fontId="47" fillId="0" borderId="80" xfId="2" applyFont="1" applyBorder="1" applyAlignment="1">
      <alignment horizontal="justify" vertical="center" wrapText="1"/>
    </xf>
    <xf numFmtId="181" fontId="48" fillId="4" borderId="89" xfId="2" applyNumberFormat="1" applyFont="1" applyFill="1" applyBorder="1" applyAlignment="1">
      <alignment horizontal="right" vertical="center"/>
    </xf>
    <xf numFmtId="181" fontId="48" fillId="0" borderId="90" xfId="2" applyNumberFormat="1" applyFont="1" applyBorder="1" applyAlignment="1">
      <alignment horizontal="right" vertical="center"/>
    </xf>
    <xf numFmtId="181" fontId="48" fillId="0" borderId="91" xfId="2" applyNumberFormat="1" applyFont="1" applyBorder="1" applyAlignment="1">
      <alignment horizontal="right" vertical="center"/>
    </xf>
    <xf numFmtId="180" fontId="48" fillId="0" borderId="92" xfId="2" applyNumberFormat="1" applyFont="1" applyBorder="1" applyAlignment="1">
      <alignment horizontal="right" vertical="center"/>
    </xf>
    <xf numFmtId="180" fontId="48" fillId="0" borderId="93" xfId="2" applyNumberFormat="1" applyFont="1" applyBorder="1" applyAlignment="1">
      <alignment horizontal="right" vertical="center"/>
    </xf>
    <xf numFmtId="0" fontId="47" fillId="0" borderId="93" xfId="2" applyFont="1" applyBorder="1" applyAlignment="1">
      <alignment horizontal="center" vertical="center" shrinkToFit="1"/>
    </xf>
    <xf numFmtId="181" fontId="48" fillId="4" borderId="94" xfId="2" applyNumberFormat="1" applyFont="1" applyFill="1" applyBorder="1" applyAlignment="1">
      <alignment horizontal="right" vertical="center"/>
    </xf>
    <xf numFmtId="181" fontId="48" fillId="0" borderId="95" xfId="2" applyNumberFormat="1" applyFont="1" applyBorder="1" applyAlignment="1">
      <alignment horizontal="right" vertical="center"/>
    </xf>
    <xf numFmtId="181" fontId="48" fillId="0" borderId="96" xfId="2" applyNumberFormat="1" applyFont="1" applyBorder="1" applyAlignment="1">
      <alignment horizontal="right" vertical="center"/>
    </xf>
    <xf numFmtId="180" fontId="48" fillId="0" borderId="78" xfId="2" applyNumberFormat="1" applyFont="1" applyBorder="1" applyAlignment="1">
      <alignment horizontal="right" vertical="center"/>
    </xf>
    <xf numFmtId="180" fontId="48" fillId="0" borderId="74" xfId="2" applyNumberFormat="1" applyFont="1" applyBorder="1" applyAlignment="1">
      <alignment horizontal="right" vertical="center"/>
    </xf>
    <xf numFmtId="0" fontId="47" fillId="0" borderId="74" xfId="2" applyFont="1" applyBorder="1" applyAlignment="1">
      <alignment horizontal="center" vertical="center" shrinkToFit="1"/>
    </xf>
    <xf numFmtId="181" fontId="48" fillId="4" borderId="98" xfId="2" applyNumberFormat="1" applyFont="1" applyFill="1" applyBorder="1" applyAlignment="1">
      <alignment horizontal="right" vertical="center"/>
    </xf>
    <xf numFmtId="181" fontId="48" fillId="0" borderId="99" xfId="2" applyNumberFormat="1" applyFont="1" applyBorder="1" applyAlignment="1">
      <alignment horizontal="right" vertical="center"/>
    </xf>
    <xf numFmtId="181" fontId="48" fillId="0" borderId="100" xfId="2" applyNumberFormat="1" applyFont="1" applyBorder="1" applyAlignment="1">
      <alignment horizontal="right" vertical="center"/>
    </xf>
    <xf numFmtId="180" fontId="48" fillId="0" borderId="101" xfId="2" applyNumberFormat="1" applyFont="1" applyBorder="1" applyAlignment="1">
      <alignment horizontal="right" vertical="center"/>
    </xf>
    <xf numFmtId="180" fontId="48" fillId="0" borderId="102" xfId="2" applyNumberFormat="1" applyFont="1" applyBorder="1" applyAlignment="1">
      <alignment horizontal="right" vertical="center"/>
    </xf>
    <xf numFmtId="0" fontId="47" fillId="0" borderId="102" xfId="2" applyFont="1" applyBorder="1" applyAlignment="1">
      <alignment horizontal="center" vertical="center" shrinkToFit="1"/>
    </xf>
    <xf numFmtId="0" fontId="47" fillId="0" borderId="13" xfId="2" applyFont="1" applyBorder="1" applyAlignment="1">
      <alignment horizontal="center" vertical="center"/>
    </xf>
    <xf numFmtId="181" fontId="48" fillId="4" borderId="104" xfId="2" applyNumberFormat="1" applyFont="1" applyFill="1" applyBorder="1" applyAlignment="1">
      <alignment horizontal="right" vertical="center"/>
    </xf>
    <xf numFmtId="181" fontId="48" fillId="0" borderId="105" xfId="2" applyNumberFormat="1" applyFont="1" applyBorder="1" applyAlignment="1">
      <alignment horizontal="right" vertical="center"/>
    </xf>
    <xf numFmtId="181" fontId="48" fillId="0" borderId="106" xfId="2" applyNumberFormat="1" applyFont="1" applyBorder="1" applyAlignment="1">
      <alignment horizontal="right" vertical="center"/>
    </xf>
    <xf numFmtId="180" fontId="48" fillId="0" borderId="107" xfId="2" applyNumberFormat="1" applyFont="1" applyBorder="1" applyAlignment="1">
      <alignment horizontal="right" vertical="center"/>
    </xf>
    <xf numFmtId="180" fontId="48" fillId="0" borderId="108" xfId="2" applyNumberFormat="1" applyFont="1" applyBorder="1" applyAlignment="1">
      <alignment horizontal="right" vertical="center"/>
    </xf>
    <xf numFmtId="0" fontId="47" fillId="0" borderId="108" xfId="2" applyFont="1" applyBorder="1" applyAlignment="1">
      <alignment horizontal="center" vertical="center" shrinkToFit="1"/>
    </xf>
    <xf numFmtId="181" fontId="48" fillId="4" borderId="72" xfId="2" applyNumberFormat="1" applyFont="1" applyFill="1" applyBorder="1" applyAlignment="1">
      <alignment horizontal="right" vertical="center"/>
    </xf>
    <xf numFmtId="181" fontId="48" fillId="0" borderId="12" xfId="2" applyNumberFormat="1" applyFont="1" applyBorder="1" applyAlignment="1">
      <alignment horizontal="right" vertical="center"/>
    </xf>
    <xf numFmtId="181" fontId="48" fillId="0" borderId="18" xfId="2" applyNumberFormat="1" applyFont="1" applyBorder="1" applyAlignment="1">
      <alignment horizontal="right" vertical="center"/>
    </xf>
    <xf numFmtId="180" fontId="48" fillId="0" borderId="16" xfId="2" applyNumberFormat="1" applyFont="1" applyBorder="1" applyAlignment="1">
      <alignment horizontal="right" vertical="center"/>
    </xf>
    <xf numFmtId="180" fontId="48" fillId="0" borderId="13" xfId="2" applyNumberFormat="1" applyFont="1" applyBorder="1" applyAlignment="1">
      <alignment horizontal="right" vertical="center"/>
    </xf>
    <xf numFmtId="0" fontId="47" fillId="0" borderId="13" xfId="2" applyFont="1" applyBorder="1" applyAlignment="1">
      <alignment horizontal="center" vertical="center" shrinkToFit="1"/>
    </xf>
    <xf numFmtId="0" fontId="47" fillId="0" borderId="78" xfId="2" applyFont="1" applyBorder="1" applyAlignment="1">
      <alignment horizontal="justify" vertical="center" wrapText="1"/>
    </xf>
    <xf numFmtId="181" fontId="48" fillId="4" borderId="86" xfId="2" applyNumberFormat="1" applyFont="1" applyFill="1" applyBorder="1" applyAlignment="1">
      <alignment horizontal="right" vertical="center"/>
    </xf>
    <xf numFmtId="181" fontId="48" fillId="0" borderId="87" xfId="2" applyNumberFormat="1" applyFont="1" applyBorder="1" applyAlignment="1">
      <alignment horizontal="right" vertical="center"/>
    </xf>
    <xf numFmtId="181" fontId="48" fillId="0" borderId="44" xfId="2" applyNumberFormat="1" applyFont="1" applyBorder="1" applyAlignment="1">
      <alignment horizontal="right" vertical="center"/>
    </xf>
    <xf numFmtId="0" fontId="47" fillId="0" borderId="41" xfId="2" applyFont="1" applyBorder="1" applyAlignment="1">
      <alignment horizontal="justify" vertical="center" wrapText="1"/>
    </xf>
    <xf numFmtId="0" fontId="53" fillId="0" borderId="0" xfId="2" applyFont="1">
      <alignment vertical="center"/>
    </xf>
    <xf numFmtId="0" fontId="47" fillId="0" borderId="73" xfId="2" applyFont="1" applyBorder="1" applyAlignment="1">
      <alignment horizontal="center" vertical="center" wrapText="1"/>
    </xf>
    <xf numFmtId="0" fontId="47" fillId="0" borderId="73" xfId="2" applyFont="1" applyBorder="1" applyAlignment="1">
      <alignment horizontal="justify" vertical="center" wrapText="1"/>
    </xf>
    <xf numFmtId="0" fontId="47" fillId="0" borderId="62" xfId="2" applyFont="1" applyBorder="1" applyAlignment="1">
      <alignment horizontal="center" vertical="center" textRotation="255"/>
    </xf>
    <xf numFmtId="181" fontId="48" fillId="4" borderId="109" xfId="2" applyNumberFormat="1" applyFont="1" applyFill="1" applyBorder="1" applyAlignment="1">
      <alignment horizontal="right" vertical="center"/>
    </xf>
    <xf numFmtId="180" fontId="48" fillId="0" borderId="83" xfId="2" applyNumberFormat="1" applyFont="1" applyBorder="1" applyAlignment="1">
      <alignment horizontal="right" vertical="center"/>
    </xf>
    <xf numFmtId="0" fontId="51" fillId="4" borderId="110" xfId="2" applyFont="1" applyFill="1" applyBorder="1" applyAlignment="1">
      <alignment horizontal="center" vertical="center" wrapText="1"/>
    </xf>
    <xf numFmtId="181" fontId="48" fillId="4" borderId="111" xfId="2" applyNumberFormat="1" applyFont="1" applyFill="1" applyBorder="1" applyAlignment="1">
      <alignment horizontal="right" vertical="center"/>
    </xf>
    <xf numFmtId="0" fontId="47" fillId="0" borderId="17" xfId="2" applyFont="1" applyBorder="1" applyAlignment="1">
      <alignment horizontal="center" vertical="center" textRotation="255"/>
    </xf>
    <xf numFmtId="0" fontId="47" fillId="0" borderId="62" xfId="2" applyFont="1" applyBorder="1" applyAlignment="1">
      <alignment horizontal="justify" vertical="center" wrapText="1"/>
    </xf>
    <xf numFmtId="0" fontId="47" fillId="0" borderId="102" xfId="2" applyFont="1" applyBorder="1" applyAlignment="1">
      <alignment horizontal="center" vertical="center" wrapText="1" shrinkToFit="1"/>
    </xf>
    <xf numFmtId="0" fontId="47" fillId="0" borderId="73" xfId="2" applyFont="1" applyBorder="1" applyAlignment="1">
      <alignment horizontal="justify" vertical="center"/>
    </xf>
    <xf numFmtId="181" fontId="48" fillId="4" borderId="113" xfId="2" applyNumberFormat="1" applyFont="1" applyFill="1" applyBorder="1" applyAlignment="1">
      <alignment horizontal="right" vertical="center"/>
    </xf>
    <xf numFmtId="181" fontId="48" fillId="0" borderId="114" xfId="2" applyNumberFormat="1" applyFont="1" applyBorder="1" applyAlignment="1">
      <alignment horizontal="right" vertical="center"/>
    </xf>
    <xf numFmtId="181" fontId="48" fillId="0" borderId="115" xfId="2" applyNumberFormat="1" applyFont="1" applyBorder="1" applyAlignment="1">
      <alignment horizontal="right" vertical="center"/>
    </xf>
    <xf numFmtId="180" fontId="48" fillId="0" borderId="116" xfId="2" applyNumberFormat="1" applyFont="1" applyBorder="1" applyAlignment="1">
      <alignment horizontal="right" vertical="center"/>
    </xf>
    <xf numFmtId="180" fontId="48" fillId="0" borderId="117" xfId="2" applyNumberFormat="1" applyFont="1" applyBorder="1" applyAlignment="1">
      <alignment horizontal="right" vertical="center"/>
    </xf>
    <xf numFmtId="0" fontId="47" fillId="0" borderId="117" xfId="2" applyFont="1" applyBorder="1" applyAlignment="1">
      <alignment horizontal="center" vertical="center" shrinkToFit="1"/>
    </xf>
    <xf numFmtId="181" fontId="48" fillId="0" borderId="83" xfId="2" applyNumberFormat="1" applyFont="1" applyBorder="1" applyAlignment="1">
      <alignment horizontal="center" vertical="center"/>
    </xf>
    <xf numFmtId="181" fontId="48" fillId="0" borderId="84" xfId="2" applyNumberFormat="1" applyFont="1" applyBorder="1" applyAlignment="1">
      <alignment horizontal="center" vertical="center"/>
    </xf>
    <xf numFmtId="180" fontId="48" fillId="0" borderId="80" xfId="2" applyNumberFormat="1" applyFont="1" applyBorder="1" applyAlignment="1">
      <alignment horizontal="center" vertical="center"/>
    </xf>
    <xf numFmtId="180" fontId="48" fillId="0" borderId="73" xfId="2" applyNumberFormat="1" applyFont="1" applyBorder="1" applyAlignment="1">
      <alignment horizontal="center" vertical="center"/>
    </xf>
    <xf numFmtId="181" fontId="48" fillId="4" borderId="118" xfId="2" applyNumberFormat="1" applyFont="1" applyFill="1" applyBorder="1" applyAlignment="1">
      <alignment horizontal="right" vertical="center"/>
    </xf>
    <xf numFmtId="0" fontId="47" fillId="0" borderId="17" xfId="2" applyFont="1" applyBorder="1" applyAlignment="1">
      <alignment horizontal="center"/>
    </xf>
    <xf numFmtId="181" fontId="48" fillId="0" borderId="120" xfId="2" applyNumberFormat="1" applyFont="1" applyBorder="1" applyAlignment="1">
      <alignment horizontal="right" vertical="center"/>
    </xf>
    <xf numFmtId="181" fontId="48" fillId="0" borderId="121" xfId="2" applyNumberFormat="1" applyFont="1" applyBorder="1" applyAlignment="1">
      <alignment horizontal="right" vertical="center"/>
    </xf>
    <xf numFmtId="180" fontId="48" fillId="0" borderId="122" xfId="2" applyNumberFormat="1" applyFont="1" applyBorder="1" applyAlignment="1">
      <alignment horizontal="right" vertical="center"/>
    </xf>
    <xf numFmtId="180" fontId="48" fillId="0" borderId="123" xfId="2" applyNumberFormat="1" applyFont="1" applyBorder="1" applyAlignment="1">
      <alignment horizontal="right" vertical="center"/>
    </xf>
    <xf numFmtId="0" fontId="47" fillId="0" borderId="123" xfId="2" applyFont="1" applyBorder="1" applyAlignment="1">
      <alignment horizontal="center" vertical="center" shrinkToFit="1"/>
    </xf>
    <xf numFmtId="0" fontId="45" fillId="0" borderId="73" xfId="2" applyFont="1" applyBorder="1" applyAlignment="1">
      <alignment horizontal="justify" vertical="center" wrapText="1"/>
    </xf>
    <xf numFmtId="0" fontId="47" fillId="0" borderId="74" xfId="2" applyFont="1" applyBorder="1" applyAlignment="1">
      <alignment horizontal="justify" vertical="center" wrapText="1"/>
    </xf>
    <xf numFmtId="0" fontId="45" fillId="0" borderId="0" xfId="2" applyFont="1" applyAlignment="1">
      <alignment horizontal="center" vertical="center" textRotation="255" shrinkToFit="1"/>
    </xf>
    <xf numFmtId="0" fontId="53" fillId="0" borderId="0" xfId="2" applyFont="1" applyAlignment="1">
      <alignment horizontal="justify" vertical="center" wrapText="1"/>
    </xf>
    <xf numFmtId="0" fontId="56" fillId="0" borderId="0" xfId="2" applyFont="1" applyAlignment="1">
      <alignment horizontal="center" vertical="center" wrapText="1"/>
    </xf>
    <xf numFmtId="181" fontId="56" fillId="0" borderId="0" xfId="2" applyNumberFormat="1" applyFont="1" applyAlignment="1">
      <alignment horizontal="center" vertical="center"/>
    </xf>
    <xf numFmtId="180" fontId="56" fillId="0" borderId="0" xfId="2" applyNumberFormat="1" applyFont="1" applyAlignment="1">
      <alignment horizontal="right" vertical="center" indent="1"/>
    </xf>
    <xf numFmtId="0" fontId="57" fillId="0" borderId="0" xfId="2" applyFont="1" applyAlignment="1">
      <alignment horizontal="center" vertical="center" shrinkToFit="1"/>
    </xf>
    <xf numFmtId="0" fontId="51" fillId="0" borderId="124" xfId="2" applyFont="1" applyBorder="1" applyAlignment="1">
      <alignment horizontal="center" vertical="center" wrapText="1"/>
    </xf>
    <xf numFmtId="0" fontId="51" fillId="0" borderId="76" xfId="2" applyFont="1" applyBorder="1" applyAlignment="1">
      <alignment horizontal="center" vertical="center" wrapText="1"/>
    </xf>
    <xf numFmtId="0" fontId="51" fillId="0" borderId="62" xfId="2" applyFont="1" applyBorder="1" applyAlignment="1">
      <alignment horizontal="center" vertical="center" wrapText="1"/>
    </xf>
    <xf numFmtId="0" fontId="47" fillId="0" borderId="73" xfId="4" applyFont="1" applyBorder="1" applyAlignment="1">
      <alignment horizontal="center" vertical="center" wrapText="1"/>
    </xf>
    <xf numFmtId="0" fontId="47" fillId="0" borderId="81" xfId="4" applyFont="1" applyBorder="1" applyAlignment="1">
      <alignment horizontal="center" vertical="center" wrapText="1"/>
    </xf>
    <xf numFmtId="181" fontId="48" fillId="4" borderId="118" xfId="2" applyNumberFormat="1" applyFont="1" applyFill="1" applyBorder="1">
      <alignment vertical="center"/>
    </xf>
    <xf numFmtId="181" fontId="48" fillId="0" borderId="125" xfId="2" applyNumberFormat="1" applyFont="1" applyBorder="1">
      <alignment vertical="center"/>
    </xf>
    <xf numFmtId="181" fontId="48" fillId="0" borderId="81" xfId="2" applyNumberFormat="1" applyFont="1" applyBorder="1">
      <alignment vertical="center"/>
    </xf>
    <xf numFmtId="181" fontId="48" fillId="4" borderId="82" xfId="2" applyNumberFormat="1" applyFont="1" applyFill="1" applyBorder="1">
      <alignment vertical="center"/>
    </xf>
    <xf numFmtId="0" fontId="47" fillId="0" borderId="0" xfId="2" applyFont="1" applyAlignment="1">
      <alignment vertical="top"/>
    </xf>
    <xf numFmtId="0" fontId="45" fillId="0" borderId="0" xfId="2" applyFont="1" applyAlignment="1">
      <alignment horizontal="right" vertical="top" shrinkToFit="1"/>
    </xf>
    <xf numFmtId="0" fontId="47" fillId="0" borderId="0" xfId="2" applyFont="1" applyAlignment="1">
      <alignment horizontal="right" vertical="top"/>
    </xf>
    <xf numFmtId="0" fontId="47" fillId="0" borderId="0" xfId="2" applyFont="1" applyAlignment="1">
      <alignment horizontal="center" vertical="top"/>
    </xf>
    <xf numFmtId="179" fontId="47" fillId="0" borderId="0" xfId="2" applyNumberFormat="1" applyFont="1" applyAlignment="1">
      <alignment horizontal="center" vertical="top"/>
    </xf>
    <xf numFmtId="0" fontId="47" fillId="0" borderId="0" xfId="2" applyFont="1" applyAlignment="1">
      <alignment horizontal="center" vertical="center"/>
    </xf>
    <xf numFmtId="0" fontId="47" fillId="5" borderId="73" xfId="2" applyFont="1" applyFill="1" applyBorder="1" applyAlignment="1">
      <alignment horizontal="left" vertical="top"/>
    </xf>
    <xf numFmtId="0" fontId="53" fillId="5" borderId="138" xfId="2" applyFont="1" applyFill="1" applyBorder="1" applyAlignment="1">
      <alignment horizontal="left" vertical="center"/>
    </xf>
    <xf numFmtId="179" fontId="53" fillId="5" borderId="65" xfId="2" applyNumberFormat="1" applyFont="1" applyFill="1" applyBorder="1" applyAlignment="1">
      <alignment horizontal="right" vertical="center"/>
    </xf>
    <xf numFmtId="0" fontId="53" fillId="5" borderId="65" xfId="2" applyFont="1" applyFill="1" applyBorder="1" applyAlignment="1">
      <alignment horizontal="right" vertical="center"/>
    </xf>
    <xf numFmtId="180" fontId="53" fillId="5" borderId="65" xfId="2" applyNumberFormat="1" applyFont="1" applyFill="1" applyBorder="1" applyAlignment="1">
      <alignment horizontal="right" vertical="center"/>
    </xf>
    <xf numFmtId="179" fontId="53" fillId="5" borderId="137" xfId="2" applyNumberFormat="1" applyFont="1" applyFill="1" applyBorder="1" applyAlignment="1">
      <alignment horizontal="right" vertical="center"/>
    </xf>
    <xf numFmtId="0" fontId="53" fillId="5" borderId="137" xfId="2" applyFont="1" applyFill="1" applyBorder="1" applyAlignment="1">
      <alignment horizontal="right" vertical="center"/>
    </xf>
    <xf numFmtId="180" fontId="53" fillId="5" borderId="137" xfId="2" applyNumberFormat="1" applyFont="1" applyFill="1" applyBorder="1" applyAlignment="1">
      <alignment horizontal="right" vertical="center"/>
    </xf>
    <xf numFmtId="0" fontId="0" fillId="0" borderId="0" xfId="0" applyProtection="1">
      <protection locked="0"/>
    </xf>
    <xf numFmtId="0" fontId="47" fillId="0" borderId="74" xfId="2" applyFont="1" applyBorder="1" applyAlignment="1">
      <alignment horizontal="left" vertical="center" wrapText="1"/>
    </xf>
    <xf numFmtId="0" fontId="47" fillId="0" borderId="13" xfId="2" applyFont="1" applyBorder="1" applyAlignment="1">
      <alignment horizontal="justify" vertical="center" wrapText="1"/>
    </xf>
    <xf numFmtId="0" fontId="47" fillId="0" borderId="13" xfId="2" applyFont="1" applyBorder="1" applyAlignment="1">
      <alignment horizontal="left" vertical="center" wrapText="1"/>
    </xf>
    <xf numFmtId="0" fontId="47" fillId="0" borderId="74" xfId="2" applyFont="1" applyBorder="1" applyAlignment="1">
      <alignment horizontal="justify" vertical="center"/>
    </xf>
    <xf numFmtId="0" fontId="47" fillId="0" borderId="13" xfId="2" applyFont="1" applyBorder="1" applyAlignment="1">
      <alignment horizontal="justify" vertical="center"/>
    </xf>
    <xf numFmtId="0" fontId="47" fillId="0" borderId="62" xfId="2" applyFont="1" applyBorder="1" applyAlignment="1">
      <alignment horizontal="justify" vertical="center"/>
    </xf>
    <xf numFmtId="0" fontId="72" fillId="5" borderId="139" xfId="2" applyFont="1" applyFill="1" applyBorder="1" applyAlignment="1">
      <alignment horizontal="left" vertical="top"/>
    </xf>
    <xf numFmtId="0" fontId="47" fillId="5" borderId="164" xfId="2" applyFont="1" applyFill="1" applyBorder="1" applyAlignment="1">
      <alignment horizontal="left" vertical="top"/>
    </xf>
    <xf numFmtId="0" fontId="47" fillId="5" borderId="165" xfId="2" applyFont="1" applyFill="1" applyBorder="1" applyAlignment="1">
      <alignment horizontal="left" vertical="top"/>
    </xf>
    <xf numFmtId="0" fontId="47" fillId="5" borderId="166" xfId="2" applyFont="1" applyFill="1" applyBorder="1" applyAlignment="1">
      <alignment horizontal="left" vertical="top"/>
    </xf>
    <xf numFmtId="0" fontId="47" fillId="5" borderId="167" xfId="2" applyFont="1" applyFill="1" applyBorder="1" applyAlignment="1">
      <alignment horizontal="left" vertical="top"/>
    </xf>
    <xf numFmtId="0" fontId="47" fillId="5" borderId="83" xfId="2" applyFont="1" applyFill="1" applyBorder="1" applyAlignment="1">
      <alignment horizontal="left" vertical="top"/>
    </xf>
    <xf numFmtId="0" fontId="47" fillId="5" borderId="84" xfId="2" applyFont="1" applyFill="1" applyBorder="1" applyAlignment="1">
      <alignment horizontal="left" vertical="top"/>
    </xf>
    <xf numFmtId="0" fontId="53" fillId="5" borderId="168" xfId="2" applyFont="1" applyFill="1" applyBorder="1" applyAlignment="1">
      <alignment horizontal="left" vertical="center"/>
    </xf>
    <xf numFmtId="0" fontId="53" fillId="5" borderId="169" xfId="2" applyFont="1" applyFill="1" applyBorder="1" applyAlignment="1">
      <alignment horizontal="left" vertical="center"/>
    </xf>
    <xf numFmtId="0" fontId="53" fillId="5" borderId="170" xfId="2" applyFont="1" applyFill="1" applyBorder="1" applyAlignment="1">
      <alignment horizontal="left" vertical="center"/>
    </xf>
    <xf numFmtId="0" fontId="53" fillId="5" borderId="171" xfId="2" applyFont="1" applyFill="1" applyBorder="1" applyAlignment="1">
      <alignment horizontal="right" vertical="center"/>
    </xf>
    <xf numFmtId="0" fontId="53" fillId="5" borderId="172" xfId="2" applyFont="1" applyFill="1" applyBorder="1" applyAlignment="1">
      <alignment horizontal="left" vertical="center"/>
    </xf>
    <xf numFmtId="0" fontId="53" fillId="5" borderId="173" xfId="2" applyFont="1" applyFill="1" applyBorder="1" applyAlignment="1">
      <alignment horizontal="right" vertical="center"/>
    </xf>
    <xf numFmtId="0" fontId="53" fillId="5" borderId="174" xfId="2" applyFont="1" applyFill="1" applyBorder="1" applyAlignment="1">
      <alignment horizontal="left" vertical="center"/>
    </xf>
    <xf numFmtId="179" fontId="53" fillId="5" borderId="25" xfId="2" applyNumberFormat="1" applyFont="1" applyFill="1" applyBorder="1" applyAlignment="1">
      <alignment horizontal="right" vertical="center"/>
    </xf>
    <xf numFmtId="0" fontId="53" fillId="5" borderId="25" xfId="2" applyFont="1" applyFill="1" applyBorder="1" applyAlignment="1">
      <alignment horizontal="right" vertical="center"/>
    </xf>
    <xf numFmtId="180" fontId="53" fillId="5" borderId="25" xfId="2" applyNumberFormat="1" applyFont="1" applyFill="1" applyBorder="1" applyAlignment="1">
      <alignment horizontal="right" vertical="center"/>
    </xf>
    <xf numFmtId="0" fontId="53" fillId="5" borderId="31" xfId="2" applyFont="1" applyFill="1" applyBorder="1" applyAlignment="1">
      <alignment horizontal="right" vertical="center"/>
    </xf>
    <xf numFmtId="176" fontId="80" fillId="8" borderId="73" xfId="3" applyNumberFormat="1" applyFont="1" applyFill="1" applyBorder="1" applyAlignment="1" applyProtection="1">
      <alignment horizontal="right" vertical="center" wrapText="1"/>
      <protection locked="0"/>
    </xf>
    <xf numFmtId="0" fontId="0" fillId="0" borderId="0" xfId="0" applyAlignment="1">
      <alignment vertical="top"/>
    </xf>
    <xf numFmtId="0" fontId="3" fillId="0" borderId="0" xfId="5">
      <alignment vertical="center"/>
    </xf>
    <xf numFmtId="0" fontId="3" fillId="0" borderId="0" xfId="5" applyAlignment="1">
      <alignment vertical="center" shrinkToFit="1"/>
    </xf>
    <xf numFmtId="0" fontId="41" fillId="0" borderId="0" xfId="0" applyFont="1" applyAlignment="1">
      <alignment horizontal="right" vertical="center" wrapText="1"/>
    </xf>
    <xf numFmtId="0" fontId="41" fillId="0" borderId="0" xfId="0" applyFont="1" applyAlignment="1">
      <alignment vertical="center" wrapText="1"/>
    </xf>
    <xf numFmtId="0" fontId="90" fillId="0" borderId="0" xfId="0" applyFont="1"/>
    <xf numFmtId="0" fontId="92" fillId="0" borderId="0" xfId="0" applyFont="1"/>
    <xf numFmtId="0" fontId="93" fillId="0" borderId="0" xfId="0" applyFont="1"/>
    <xf numFmtId="0" fontId="88" fillId="0" borderId="0" xfId="0" applyFont="1" applyAlignment="1">
      <alignment horizontal="left" indent="3"/>
    </xf>
    <xf numFmtId="0" fontId="0" fillId="0" borderId="0" xfId="0" applyAlignment="1">
      <alignment horizontal="left" indent="2"/>
    </xf>
    <xf numFmtId="0" fontId="0" fillId="0" borderId="177" xfId="0" applyBorder="1" applyAlignment="1" applyProtection="1">
      <alignment vertical="top"/>
      <protection locked="0"/>
    </xf>
    <xf numFmtId="0" fontId="65" fillId="6" borderId="178" xfId="0" applyFont="1" applyFill="1" applyBorder="1" applyAlignment="1" applyProtection="1">
      <alignment vertical="top"/>
      <protection locked="0"/>
    </xf>
    <xf numFmtId="0" fontId="0" fillId="0" borderId="178" xfId="0" applyBorder="1" applyAlignment="1" applyProtection="1">
      <alignment vertical="top"/>
      <protection locked="0"/>
    </xf>
    <xf numFmtId="0" fontId="66" fillId="0" borderId="178" xfId="0" applyFont="1" applyBorder="1" applyAlignment="1" applyProtection="1">
      <alignment vertical="top"/>
      <protection locked="0"/>
    </xf>
    <xf numFmtId="14" fontId="0" fillId="0" borderId="178" xfId="0" applyNumberFormat="1" applyBorder="1" applyAlignment="1" applyProtection="1">
      <alignment vertical="top"/>
      <protection locked="0"/>
    </xf>
    <xf numFmtId="0" fontId="0" fillId="6" borderId="178" xfId="0" applyFill="1" applyBorder="1" applyAlignment="1" applyProtection="1">
      <alignment vertical="top"/>
      <protection locked="0"/>
    </xf>
    <xf numFmtId="0" fontId="16" fillId="0" borderId="178" xfId="0" applyFont="1" applyBorder="1" applyAlignment="1" applyProtection="1">
      <alignment vertical="top"/>
      <protection locked="0"/>
    </xf>
    <xf numFmtId="38" fontId="0" fillId="0" borderId="178" xfId="0" applyNumberFormat="1" applyBorder="1" applyAlignment="1" applyProtection="1">
      <alignment vertical="top"/>
      <protection locked="0"/>
    </xf>
    <xf numFmtId="182" fontId="0" fillId="0" borderId="178" xfId="0" applyNumberFormat="1" applyBorder="1" applyAlignment="1" applyProtection="1">
      <alignment vertical="top"/>
      <protection locked="0"/>
    </xf>
    <xf numFmtId="0" fontId="88" fillId="0" borderId="0" xfId="0" applyFont="1" applyAlignment="1">
      <alignment horizontal="left" indent="1"/>
    </xf>
    <xf numFmtId="0" fontId="88" fillId="0" borderId="0" xfId="0" applyFont="1" applyAlignment="1">
      <alignment horizontal="left"/>
    </xf>
    <xf numFmtId="0" fontId="88" fillId="0" borderId="0" xfId="0" applyFont="1"/>
    <xf numFmtId="0" fontId="97" fillId="0" borderId="0" xfId="0" applyFont="1"/>
    <xf numFmtId="0" fontId="98" fillId="3" borderId="73" xfId="0" applyFont="1" applyFill="1" applyBorder="1" applyAlignment="1">
      <alignment horizontal="center" vertical="center"/>
    </xf>
    <xf numFmtId="0" fontId="0" fillId="0" borderId="190" xfId="0" applyBorder="1"/>
    <xf numFmtId="0" fontId="90" fillId="0" borderId="191" xfId="0" applyFont="1" applyBorder="1"/>
    <xf numFmtId="0" fontId="0" fillId="0" borderId="191" xfId="0" applyBorder="1"/>
    <xf numFmtId="0" fontId="0" fillId="0" borderId="192" xfId="0" applyBorder="1"/>
    <xf numFmtId="0" fontId="0" fillId="0" borderId="193" xfId="0" applyBorder="1"/>
    <xf numFmtId="0" fontId="0" fillId="0" borderId="194" xfId="0" applyBorder="1"/>
    <xf numFmtId="0" fontId="0" fillId="0" borderId="195" xfId="0" applyBorder="1"/>
    <xf numFmtId="0" fontId="0" fillId="0" borderId="196" xfId="0" applyBorder="1"/>
    <xf numFmtId="0" fontId="0" fillId="0" borderId="197" xfId="0" applyBorder="1"/>
    <xf numFmtId="0" fontId="67" fillId="0" borderId="0" xfId="0" applyFont="1"/>
    <xf numFmtId="0" fontId="100" fillId="0" borderId="0" xfId="0" applyFont="1"/>
    <xf numFmtId="0" fontId="101" fillId="0" borderId="0" xfId="0" applyFont="1"/>
    <xf numFmtId="0" fontId="102" fillId="0" borderId="0" xfId="5" applyFont="1">
      <alignment vertical="center"/>
    </xf>
    <xf numFmtId="0" fontId="102" fillId="0" borderId="0" xfId="0" applyFont="1"/>
    <xf numFmtId="0" fontId="17" fillId="6" borderId="0" xfId="0" applyFont="1" applyFill="1" applyAlignment="1">
      <alignment horizontal="center" vertical="center" wrapText="1"/>
    </xf>
    <xf numFmtId="0" fontId="18" fillId="11" borderId="0" xfId="0" applyFont="1" applyFill="1" applyAlignment="1">
      <alignment vertical="center" wrapText="1"/>
    </xf>
    <xf numFmtId="0" fontId="16" fillId="6" borderId="0" xfId="0" applyFont="1" applyFill="1" applyAlignment="1">
      <alignment vertical="center" wrapText="1"/>
    </xf>
    <xf numFmtId="0" fontId="16" fillId="12" borderId="0" xfId="0" applyFont="1" applyFill="1" applyAlignment="1">
      <alignment vertical="center" wrapText="1"/>
    </xf>
    <xf numFmtId="0" fontId="17" fillId="12" borderId="0" xfId="0" applyFont="1" applyFill="1" applyAlignment="1">
      <alignment vertical="center" wrapText="1"/>
    </xf>
    <xf numFmtId="0" fontId="16" fillId="12" borderId="0" xfId="0" applyFont="1" applyFill="1" applyAlignment="1">
      <alignment horizontal="center" vertical="center" wrapText="1"/>
    </xf>
    <xf numFmtId="0" fontId="16" fillId="13" borderId="0" xfId="0" applyFont="1" applyFill="1" applyAlignment="1">
      <alignment vertical="center" wrapText="1"/>
    </xf>
    <xf numFmtId="0" fontId="16" fillId="14" borderId="0" xfId="0" applyFont="1" applyFill="1" applyAlignment="1">
      <alignment vertical="center" wrapText="1"/>
    </xf>
    <xf numFmtId="0" fontId="16" fillId="4" borderId="0" xfId="0" applyFont="1" applyFill="1" applyAlignment="1">
      <alignment vertical="center" wrapText="1"/>
    </xf>
    <xf numFmtId="0" fontId="105" fillId="4" borderId="0" xfId="0" applyFont="1" applyFill="1" applyAlignment="1">
      <alignment vertical="center" wrapText="1"/>
    </xf>
    <xf numFmtId="0" fontId="16" fillId="4" borderId="0" xfId="0" applyFont="1" applyFill="1" applyAlignment="1">
      <alignment horizontal="center" vertical="center" wrapText="1" shrinkToFit="1"/>
    </xf>
    <xf numFmtId="0" fontId="16" fillId="4" borderId="0" xfId="0" applyFont="1" applyFill="1" applyAlignment="1">
      <alignment horizontal="right"/>
    </xf>
    <xf numFmtId="0" fontId="16" fillId="4" borderId="0" xfId="0" applyFont="1" applyFill="1"/>
    <xf numFmtId="0" fontId="16" fillId="13" borderId="0" xfId="0" applyFont="1" applyFill="1"/>
    <xf numFmtId="0" fontId="17" fillId="13" borderId="0" xfId="0" applyFont="1" applyFill="1"/>
    <xf numFmtId="0" fontId="0" fillId="0" borderId="178" xfId="0" applyBorder="1" applyAlignment="1">
      <alignment vertical="top"/>
    </xf>
    <xf numFmtId="0" fontId="0" fillId="0" borderId="179" xfId="0" applyBorder="1" applyAlignment="1">
      <alignment vertical="top"/>
    </xf>
    <xf numFmtId="0" fontId="94" fillId="13" borderId="0" xfId="0" applyFont="1" applyFill="1"/>
    <xf numFmtId="0" fontId="66" fillId="0" borderId="0" xfId="0" applyFont="1"/>
    <xf numFmtId="0" fontId="0" fillId="0" borderId="0" xfId="0" applyProtection="1">
      <protection hidden="1"/>
    </xf>
    <xf numFmtId="0" fontId="31" fillId="0" borderId="0" xfId="0" applyFont="1" applyAlignment="1" applyProtection="1">
      <alignment horizontal="right" vertical="center"/>
      <protection hidden="1"/>
    </xf>
    <xf numFmtId="0" fontId="64" fillId="0" borderId="0" xfId="0" applyFont="1" applyAlignment="1" applyProtection="1">
      <alignment horizontal="right" vertical="center"/>
      <protection hidden="1"/>
    </xf>
    <xf numFmtId="0" fontId="64" fillId="0" borderId="0" xfId="0" applyFont="1" applyAlignment="1" applyProtection="1">
      <alignment horizontal="left" vertical="center"/>
      <protection hidden="1"/>
    </xf>
    <xf numFmtId="0" fontId="31" fillId="0" borderId="0" xfId="0" applyFont="1" applyAlignment="1" applyProtection="1">
      <alignment horizontal="left" vertical="center"/>
      <protection hidden="1"/>
    </xf>
    <xf numFmtId="0" fontId="23" fillId="0" borderId="0" xfId="0" applyFont="1" applyAlignment="1" applyProtection="1">
      <alignment horizontal="right" vertical="center"/>
      <protection hidden="1"/>
    </xf>
    <xf numFmtId="0" fontId="23" fillId="0" borderId="0" xfId="0" applyFont="1" applyAlignment="1" applyProtection="1">
      <alignment horizontal="justify" vertical="center"/>
      <protection hidden="1"/>
    </xf>
    <xf numFmtId="0" fontId="25" fillId="0" borderId="0" xfId="0" applyFont="1" applyAlignment="1" applyProtection="1">
      <alignment horizontal="right" vertical="center"/>
      <protection hidden="1"/>
    </xf>
    <xf numFmtId="0" fontId="25" fillId="0" borderId="0" xfId="0" applyFont="1" applyAlignment="1" applyProtection="1">
      <alignment horizontal="left" vertical="center"/>
      <protection hidden="1"/>
    </xf>
    <xf numFmtId="0" fontId="32" fillId="0" borderId="0" xfId="0" applyFont="1" applyAlignment="1" applyProtection="1">
      <alignment horizontal="right" vertical="center"/>
      <protection hidden="1"/>
    </xf>
    <xf numFmtId="0" fontId="21" fillId="0" borderId="0" xfId="0" applyFont="1" applyAlignment="1" applyProtection="1">
      <alignment horizontal="right" vertical="center"/>
      <protection hidden="1"/>
    </xf>
    <xf numFmtId="0" fontId="21" fillId="0" borderId="0" xfId="0" applyFont="1" applyAlignment="1" applyProtection="1">
      <alignment horizontal="left" vertical="center"/>
      <protection hidden="1"/>
    </xf>
    <xf numFmtId="0" fontId="0" fillId="0" borderId="0" xfId="0" applyAlignment="1" applyProtection="1">
      <alignment horizontal="left"/>
      <protection hidden="1"/>
    </xf>
    <xf numFmtId="0" fontId="61" fillId="0" borderId="0" xfId="0" applyFont="1" applyAlignment="1" applyProtection="1">
      <alignment horizontal="left"/>
      <protection hidden="1"/>
    </xf>
    <xf numFmtId="0" fontId="23" fillId="0" borderId="0" xfId="0" applyFont="1" applyAlignment="1" applyProtection="1">
      <alignment horizontal="left"/>
      <protection hidden="1"/>
    </xf>
    <xf numFmtId="0" fontId="22" fillId="0" borderId="0" xfId="0" applyFont="1" applyAlignment="1" applyProtection="1">
      <alignment horizontal="left" vertical="center"/>
      <protection hidden="1"/>
    </xf>
    <xf numFmtId="0" fontId="33" fillId="0" borderId="0" xfId="0" applyFont="1" applyAlignment="1" applyProtection="1">
      <alignment horizontal="justify" vertical="center"/>
      <protection hidden="1"/>
    </xf>
    <xf numFmtId="0" fontId="38" fillId="0" borderId="0" xfId="0" applyFont="1" applyAlignment="1" applyProtection="1">
      <alignment horizontal="left"/>
      <protection hidden="1"/>
    </xf>
    <xf numFmtId="0" fontId="62" fillId="0" borderId="0" xfId="0" applyFont="1" applyAlignment="1" applyProtection="1">
      <alignment horizontal="left"/>
      <protection hidden="1"/>
    </xf>
    <xf numFmtId="0" fontId="34" fillId="0" borderId="0" xfId="0" applyFont="1" applyAlignment="1" applyProtection="1">
      <alignment horizontal="right" vertical="center"/>
      <protection hidden="1"/>
    </xf>
    <xf numFmtId="0" fontId="23" fillId="0" borderId="0" xfId="0" applyFont="1" applyAlignment="1" applyProtection="1">
      <alignment horizontal="left" vertical="center"/>
      <protection hidden="1"/>
    </xf>
    <xf numFmtId="0" fontId="21" fillId="0" borderId="0" xfId="0" applyFont="1" applyAlignment="1" applyProtection="1">
      <alignment horizontal="left"/>
      <protection hidden="1"/>
    </xf>
    <xf numFmtId="0" fontId="61" fillId="0" borderId="0" xfId="0" applyFont="1" applyAlignment="1" applyProtection="1">
      <alignment horizontal="left" vertical="top"/>
      <protection hidden="1"/>
    </xf>
    <xf numFmtId="0" fontId="24" fillId="0" borderId="0" xfId="0" applyFont="1" applyAlignment="1" applyProtection="1">
      <alignment horizontal="center" vertical="center"/>
      <protection hidden="1"/>
    </xf>
    <xf numFmtId="0" fontId="24" fillId="0" borderId="0" xfId="0" applyFont="1" applyAlignment="1" applyProtection="1">
      <alignment horizontal="right" vertical="center"/>
      <protection hidden="1"/>
    </xf>
    <xf numFmtId="0" fontId="23" fillId="0" borderId="1" xfId="0" applyFont="1" applyBorder="1" applyAlignment="1" applyProtection="1">
      <alignment horizontal="center" vertical="center"/>
      <protection hidden="1"/>
    </xf>
    <xf numFmtId="0" fontId="23" fillId="0" borderId="1" xfId="0" applyFont="1" applyBorder="1" applyAlignment="1" applyProtection="1">
      <alignment horizontal="left" vertical="center" indent="1"/>
      <protection hidden="1"/>
    </xf>
    <xf numFmtId="0" fontId="87" fillId="0" borderId="0" xfId="0" applyFont="1" applyAlignment="1" applyProtection="1">
      <alignment horizontal="center"/>
      <protection hidden="1"/>
    </xf>
    <xf numFmtId="0" fontId="0" fillId="0" borderId="0" xfId="0" applyAlignment="1" applyProtection="1">
      <alignment horizontal="center"/>
      <protection hidden="1"/>
    </xf>
    <xf numFmtId="14" fontId="0" fillId="0" borderId="0" xfId="0" applyNumberFormat="1" applyAlignment="1" applyProtection="1">
      <alignment horizontal="center"/>
      <protection hidden="1"/>
    </xf>
    <xf numFmtId="0" fontId="0" fillId="0" borderId="0" xfId="0" applyAlignment="1" applyProtection="1">
      <alignment horizontal="right"/>
      <protection hidden="1"/>
    </xf>
    <xf numFmtId="57" fontId="0" fillId="0" borderId="0" xfId="0" applyNumberFormat="1" applyProtection="1">
      <protection hidden="1"/>
    </xf>
    <xf numFmtId="14" fontId="0" fillId="0" borderId="0" xfId="0" applyNumberFormat="1" applyProtection="1">
      <protection hidden="1"/>
    </xf>
    <xf numFmtId="0" fontId="36" fillId="0" borderId="0" xfId="0" applyFont="1" applyAlignment="1" applyProtection="1">
      <alignment horizontal="justify" vertical="center"/>
      <protection hidden="1"/>
    </xf>
    <xf numFmtId="0" fontId="37" fillId="0" borderId="0" xfId="0" applyFont="1" applyAlignment="1" applyProtection="1">
      <alignment horizontal="justify" vertical="center"/>
      <protection hidden="1"/>
    </xf>
    <xf numFmtId="0" fontId="64" fillId="7" borderId="0" xfId="0" applyFont="1" applyFill="1" applyAlignment="1" applyProtection="1">
      <alignment horizontal="center" vertical="center" shrinkToFit="1"/>
      <protection locked="0" hidden="1"/>
    </xf>
    <xf numFmtId="0" fontId="53" fillId="0" borderId="198" xfId="2" applyFont="1" applyBorder="1" applyProtection="1">
      <alignment vertical="center"/>
      <protection hidden="1"/>
    </xf>
    <xf numFmtId="0" fontId="53" fillId="0" borderId="199" xfId="2" applyFont="1" applyBorder="1" applyProtection="1">
      <alignment vertical="center"/>
      <protection hidden="1"/>
    </xf>
    <xf numFmtId="0" fontId="53" fillId="0" borderId="200" xfId="2" applyFont="1" applyBorder="1" applyProtection="1">
      <alignment vertical="center"/>
      <protection hidden="1"/>
    </xf>
    <xf numFmtId="38" fontId="9" fillId="0" borderId="0" xfId="1" applyFont="1" applyProtection="1">
      <alignment vertical="center"/>
      <protection hidden="1"/>
    </xf>
    <xf numFmtId="0" fontId="13" fillId="0" borderId="0" xfId="2" applyFont="1" applyProtection="1">
      <alignment vertical="center"/>
      <protection hidden="1"/>
    </xf>
    <xf numFmtId="38" fontId="13" fillId="0" borderId="0" xfId="1" applyFont="1" applyProtection="1">
      <alignment vertical="center"/>
      <protection hidden="1"/>
    </xf>
    <xf numFmtId="0" fontId="9" fillId="0" borderId="0" xfId="2" applyFont="1" applyProtection="1">
      <alignment vertical="center"/>
      <protection hidden="1"/>
    </xf>
    <xf numFmtId="0" fontId="10" fillId="0" borderId="1" xfId="2" applyFont="1" applyBorder="1" applyAlignment="1" applyProtection="1">
      <alignment horizontal="left"/>
      <protection hidden="1"/>
    </xf>
    <xf numFmtId="0" fontId="12" fillId="0" borderId="0" xfId="2" applyFont="1" applyAlignment="1" applyProtection="1">
      <alignment horizontal="left" vertical="center"/>
      <protection hidden="1"/>
    </xf>
    <xf numFmtId="0" fontId="9" fillId="0" borderId="0" xfId="2" applyFont="1" applyAlignment="1" applyProtection="1">
      <alignment horizontal="left" vertical="center"/>
      <protection hidden="1"/>
    </xf>
    <xf numFmtId="0" fontId="11" fillId="0" borderId="0" xfId="2" applyFont="1" applyAlignment="1" applyProtection="1">
      <alignment horizontal="left" vertical="center"/>
      <protection hidden="1"/>
    </xf>
    <xf numFmtId="0" fontId="9" fillId="0" borderId="3" xfId="2" applyFont="1" applyBorder="1" applyAlignment="1" applyProtection="1">
      <alignment horizontal="right" vertical="center" wrapText="1"/>
      <protection hidden="1"/>
    </xf>
    <xf numFmtId="0" fontId="9" fillId="0" borderId="5" xfId="2" applyFont="1" applyBorder="1" applyAlignment="1" applyProtection="1">
      <alignment horizontal="right" vertical="center" wrapText="1"/>
      <protection hidden="1"/>
    </xf>
    <xf numFmtId="0" fontId="13" fillId="0" borderId="21" xfId="2" applyFont="1" applyBorder="1" applyAlignment="1" applyProtection="1">
      <alignment horizontal="right" vertical="center" wrapText="1"/>
      <protection hidden="1"/>
    </xf>
    <xf numFmtId="0" fontId="13" fillId="0" borderId="23" xfId="2" applyFont="1" applyBorder="1" applyAlignment="1" applyProtection="1">
      <alignment horizontal="center" vertical="center" wrapText="1"/>
      <protection hidden="1"/>
    </xf>
    <xf numFmtId="0" fontId="13" fillId="0" borderId="27" xfId="2" applyFont="1" applyBorder="1" applyAlignment="1" applyProtection="1">
      <alignment horizontal="center" vertical="center" wrapText="1"/>
      <protection hidden="1"/>
    </xf>
    <xf numFmtId="0" fontId="13" fillId="0" borderId="30" xfId="2" applyFont="1" applyBorder="1" applyAlignment="1" applyProtection="1">
      <alignment horizontal="center" vertical="center" wrapText="1"/>
      <protection hidden="1"/>
    </xf>
    <xf numFmtId="38" fontId="13" fillId="0" borderId="16" xfId="1" applyFont="1" applyFill="1" applyBorder="1" applyAlignment="1" applyProtection="1">
      <alignment horizontal="center" vertical="center" shrinkToFit="1"/>
      <protection hidden="1"/>
    </xf>
    <xf numFmtId="38" fontId="13" fillId="0" borderId="41" xfId="1" applyFont="1" applyFill="1" applyBorder="1" applyAlignment="1" applyProtection="1">
      <alignment horizontal="center" vertical="center" shrinkToFit="1"/>
      <protection hidden="1"/>
    </xf>
    <xf numFmtId="0" fontId="13" fillId="0" borderId="0" xfId="2" applyFont="1" applyAlignment="1" applyProtection="1">
      <alignment horizontal="left" vertical="center" wrapText="1"/>
      <protection hidden="1"/>
    </xf>
    <xf numFmtId="0" fontId="9" fillId="0" borderId="0" xfId="2" applyFont="1" applyAlignment="1" applyProtection="1">
      <alignment horizontal="right" vertical="center"/>
      <protection hidden="1"/>
    </xf>
    <xf numFmtId="38" fontId="6" fillId="0" borderId="0" xfId="1" applyFont="1" applyBorder="1" applyAlignment="1" applyProtection="1">
      <protection hidden="1"/>
    </xf>
    <xf numFmtId="38" fontId="6" fillId="0" borderId="0" xfId="1" applyFont="1" applyBorder="1" applyAlignment="1" applyProtection="1">
      <alignment horizontal="center"/>
      <protection hidden="1"/>
    </xf>
    <xf numFmtId="38" fontId="9" fillId="0" borderId="0" xfId="1" applyFont="1" applyAlignment="1" applyProtection="1">
      <protection hidden="1"/>
    </xf>
    <xf numFmtId="0" fontId="9" fillId="0" borderId="19" xfId="2" applyFont="1" applyBorder="1" applyAlignment="1" applyProtection="1">
      <alignment horizontal="right" vertical="center" wrapText="1"/>
      <protection hidden="1"/>
    </xf>
    <xf numFmtId="0" fontId="9" fillId="0" borderId="13" xfId="2" applyFont="1" applyBorder="1" applyAlignment="1" applyProtection="1">
      <alignment horizontal="right" vertical="center" wrapText="1"/>
      <protection hidden="1"/>
    </xf>
    <xf numFmtId="0" fontId="13" fillId="0" borderId="22" xfId="2" applyFont="1" applyBorder="1" applyAlignment="1" applyProtection="1">
      <alignment vertical="center" wrapText="1"/>
      <protection hidden="1"/>
    </xf>
    <xf numFmtId="38" fontId="13" fillId="0" borderId="38" xfId="1" applyFont="1" applyFill="1" applyBorder="1" applyAlignment="1" applyProtection="1">
      <alignment horizontal="center" vertical="center" shrinkToFit="1"/>
      <protection hidden="1"/>
    </xf>
    <xf numFmtId="38" fontId="42" fillId="0" borderId="0" xfId="1" applyFont="1" applyAlignment="1" applyProtection="1">
      <alignment vertical="center" wrapText="1"/>
      <protection hidden="1"/>
    </xf>
    <xf numFmtId="38" fontId="69" fillId="9" borderId="143" xfId="1" applyFont="1" applyFill="1" applyBorder="1" applyProtection="1">
      <alignment vertical="center"/>
      <protection hidden="1"/>
    </xf>
    <xf numFmtId="38" fontId="69" fillId="9" borderId="144" xfId="1" applyFont="1" applyFill="1" applyBorder="1" applyProtection="1">
      <alignment vertical="center"/>
      <protection hidden="1"/>
    </xf>
    <xf numFmtId="38" fontId="69" fillId="0" borderId="144" xfId="1" applyFont="1" applyFill="1" applyBorder="1" applyAlignment="1" applyProtection="1">
      <alignment vertical="center" wrapText="1"/>
      <protection hidden="1"/>
    </xf>
    <xf numFmtId="38" fontId="68" fillId="0" borderId="0" xfId="1" applyFont="1" applyAlignment="1" applyProtection="1">
      <alignment vertical="center" wrapText="1"/>
      <protection hidden="1"/>
    </xf>
    <xf numFmtId="38" fontId="42" fillId="9" borderId="41" xfId="1" applyFont="1" applyFill="1" applyBorder="1" applyAlignment="1" applyProtection="1">
      <alignment vertical="center" wrapText="1"/>
      <protection hidden="1"/>
    </xf>
    <xf numFmtId="38" fontId="42" fillId="9" borderId="1" xfId="1" applyFont="1" applyFill="1" applyBorder="1" applyAlignment="1" applyProtection="1">
      <alignment vertical="center" wrapText="1"/>
      <protection hidden="1"/>
    </xf>
    <xf numFmtId="38" fontId="69" fillId="9" borderId="146" xfId="1" applyFont="1" applyFill="1" applyBorder="1" applyAlignment="1" applyProtection="1">
      <alignment horizontal="right" vertical="center"/>
      <protection hidden="1"/>
    </xf>
    <xf numFmtId="38" fontId="69" fillId="9" borderId="147" xfId="1" applyFont="1" applyFill="1" applyBorder="1" applyProtection="1">
      <alignment vertical="center"/>
      <protection hidden="1"/>
    </xf>
    <xf numFmtId="38" fontId="69" fillId="0" borderId="147" xfId="1" applyFont="1" applyFill="1" applyBorder="1" applyProtection="1">
      <alignment vertical="center"/>
      <protection hidden="1"/>
    </xf>
    <xf numFmtId="38" fontId="69" fillId="0" borderId="148" xfId="1" applyFont="1" applyFill="1" applyBorder="1" applyProtection="1">
      <alignment vertical="center"/>
      <protection hidden="1"/>
    </xf>
    <xf numFmtId="177" fontId="13" fillId="9" borderId="16" xfId="1" applyNumberFormat="1" applyFont="1" applyFill="1" applyBorder="1" applyProtection="1">
      <alignment vertical="center"/>
      <protection hidden="1"/>
    </xf>
    <xf numFmtId="177" fontId="13" fillId="9" borderId="0" xfId="1" applyNumberFormat="1" applyFont="1" applyFill="1" applyProtection="1">
      <alignment vertical="center"/>
      <protection hidden="1"/>
    </xf>
    <xf numFmtId="38" fontId="69" fillId="9" borderId="143" xfId="1" applyFont="1" applyFill="1" applyBorder="1" applyAlignment="1" applyProtection="1">
      <alignment horizontal="right" vertical="center"/>
      <protection hidden="1"/>
    </xf>
    <xf numFmtId="38" fontId="69" fillId="0" borderId="144" xfId="1" applyFont="1" applyFill="1" applyBorder="1" applyProtection="1">
      <alignment vertical="center"/>
      <protection hidden="1"/>
    </xf>
    <xf numFmtId="38" fontId="69" fillId="0" borderId="145" xfId="1" applyFont="1" applyFill="1" applyBorder="1" applyProtection="1">
      <alignment vertical="center"/>
      <protection hidden="1"/>
    </xf>
    <xf numFmtId="177" fontId="13" fillId="9" borderId="41" xfId="1" applyNumberFormat="1" applyFont="1" applyFill="1" applyBorder="1" applyProtection="1">
      <alignment vertical="center"/>
      <protection hidden="1"/>
    </xf>
    <xf numFmtId="177" fontId="13" fillId="9" borderId="1" xfId="1" applyNumberFormat="1" applyFont="1" applyFill="1" applyBorder="1" applyProtection="1">
      <alignment vertical="center"/>
      <protection hidden="1"/>
    </xf>
    <xf numFmtId="0" fontId="69" fillId="9" borderId="0" xfId="2" applyFont="1" applyFill="1" applyProtection="1">
      <alignment vertical="center"/>
      <protection hidden="1"/>
    </xf>
    <xf numFmtId="0" fontId="69" fillId="9" borderId="160" xfId="2" applyFont="1" applyFill="1" applyBorder="1" applyAlignment="1" applyProtection="1">
      <alignment horizontal="right" vertical="center"/>
      <protection hidden="1"/>
    </xf>
    <xf numFmtId="38" fontId="68" fillId="9" borderId="0" xfId="1" applyFont="1" applyFill="1" applyProtection="1">
      <alignment vertical="center"/>
      <protection hidden="1"/>
    </xf>
    <xf numFmtId="38" fontId="68" fillId="0" borderId="0" xfId="1" applyFont="1" applyAlignment="1" applyProtection="1">
      <alignment horizontal="right" vertical="center" wrapText="1"/>
      <protection hidden="1"/>
    </xf>
    <xf numFmtId="177" fontId="13" fillId="9" borderId="80" xfId="1" applyNumberFormat="1" applyFont="1" applyFill="1" applyBorder="1" applyProtection="1">
      <alignment vertical="center"/>
      <protection hidden="1"/>
    </xf>
    <xf numFmtId="177" fontId="13" fillId="9" borderId="136" xfId="1" applyNumberFormat="1" applyFont="1" applyFill="1" applyBorder="1" applyProtection="1">
      <alignment vertical="center"/>
      <protection hidden="1"/>
    </xf>
    <xf numFmtId="0" fontId="69" fillId="9" borderId="161" xfId="2" applyFont="1" applyFill="1" applyBorder="1" applyAlignment="1" applyProtection="1">
      <alignment horizontal="right" vertical="center"/>
      <protection hidden="1"/>
    </xf>
    <xf numFmtId="38" fontId="68" fillId="0" borderId="0" xfId="1" applyFont="1" applyFill="1" applyProtection="1">
      <alignment vertical="center"/>
      <protection hidden="1"/>
    </xf>
    <xf numFmtId="0" fontId="69" fillId="9" borderId="161" xfId="2" applyFont="1" applyFill="1" applyBorder="1" applyProtection="1">
      <alignment vertical="center"/>
      <protection hidden="1"/>
    </xf>
    <xf numFmtId="38" fontId="68" fillId="9" borderId="0" xfId="1" applyFont="1" applyFill="1" applyBorder="1" applyProtection="1">
      <alignment vertical="center"/>
      <protection hidden="1"/>
    </xf>
    <xf numFmtId="38" fontId="68" fillId="0" borderId="0" xfId="1" applyFont="1" applyFill="1" applyBorder="1" applyProtection="1">
      <alignment vertical="center"/>
      <protection hidden="1"/>
    </xf>
    <xf numFmtId="0" fontId="69" fillId="9" borderId="1" xfId="2" applyFont="1" applyFill="1" applyBorder="1" applyProtection="1">
      <alignment vertical="center"/>
      <protection hidden="1"/>
    </xf>
    <xf numFmtId="0" fontId="69" fillId="9" borderId="162" xfId="2" applyFont="1" applyFill="1" applyBorder="1" applyProtection="1">
      <alignment vertical="center"/>
      <protection hidden="1"/>
    </xf>
    <xf numFmtId="38" fontId="68" fillId="9" borderId="1" xfId="1" applyFont="1" applyFill="1" applyBorder="1" applyProtection="1">
      <alignment vertical="center"/>
      <protection hidden="1"/>
    </xf>
    <xf numFmtId="38" fontId="68" fillId="0" borderId="1" xfId="1" applyFont="1" applyFill="1" applyBorder="1" applyProtection="1">
      <alignment vertical="center"/>
      <protection hidden="1"/>
    </xf>
    <xf numFmtId="38" fontId="68" fillId="4" borderId="136" xfId="1" applyFont="1" applyFill="1" applyBorder="1" applyProtection="1">
      <alignment vertical="center"/>
      <protection hidden="1"/>
    </xf>
    <xf numFmtId="38" fontId="13" fillId="4" borderId="136" xfId="1" applyFont="1" applyFill="1" applyBorder="1" applyProtection="1">
      <alignment vertical="center"/>
      <protection hidden="1"/>
    </xf>
    <xf numFmtId="38" fontId="13" fillId="4" borderId="159" xfId="1" applyFont="1" applyFill="1" applyBorder="1" applyProtection="1">
      <alignment vertical="center"/>
      <protection hidden="1"/>
    </xf>
    <xf numFmtId="38" fontId="69" fillId="0" borderId="0" xfId="1" applyFont="1" applyProtection="1">
      <alignment vertical="center"/>
      <protection hidden="1"/>
    </xf>
    <xf numFmtId="0" fontId="42" fillId="9" borderId="0" xfId="2" applyFont="1" applyFill="1" applyProtection="1">
      <alignment vertical="center"/>
      <protection hidden="1"/>
    </xf>
    <xf numFmtId="0" fontId="69" fillId="9" borderId="153" xfId="2" applyFont="1" applyFill="1" applyBorder="1" applyAlignment="1" applyProtection="1">
      <alignment vertical="center" wrapText="1"/>
      <protection hidden="1"/>
    </xf>
    <xf numFmtId="38" fontId="68" fillId="0" borderId="155" xfId="1" applyFont="1" applyFill="1" applyBorder="1" applyAlignment="1" applyProtection="1">
      <alignment vertical="center" wrapText="1"/>
      <protection hidden="1"/>
    </xf>
    <xf numFmtId="38" fontId="13" fillId="0" borderId="0" xfId="1" applyFont="1" applyFill="1" applyProtection="1">
      <alignment vertical="center"/>
      <protection hidden="1"/>
    </xf>
    <xf numFmtId="38" fontId="69" fillId="0" borderId="0" xfId="1" applyFont="1" applyAlignment="1" applyProtection="1">
      <alignment vertical="top"/>
      <protection hidden="1"/>
    </xf>
    <xf numFmtId="0" fontId="9" fillId="9" borderId="1" xfId="2" applyFont="1" applyFill="1" applyBorder="1" applyProtection="1">
      <alignment vertical="center"/>
      <protection hidden="1"/>
    </xf>
    <xf numFmtId="0" fontId="69" fillId="9" borderId="158" xfId="2" applyFont="1" applyFill="1" applyBorder="1" applyAlignment="1" applyProtection="1">
      <alignment vertical="center" wrapText="1"/>
      <protection hidden="1"/>
    </xf>
    <xf numFmtId="38" fontId="68" fillId="0" borderId="157" xfId="1" applyFont="1" applyFill="1" applyBorder="1" applyAlignment="1" applyProtection="1">
      <alignment vertical="center" wrapText="1"/>
      <protection hidden="1"/>
    </xf>
    <xf numFmtId="38" fontId="13" fillId="0" borderId="1" xfId="1" applyFont="1" applyFill="1" applyBorder="1" applyProtection="1">
      <alignment vertical="center"/>
      <protection hidden="1"/>
    </xf>
    <xf numFmtId="38" fontId="13" fillId="9" borderId="136" xfId="1" applyFont="1" applyFill="1" applyBorder="1" applyProtection="1">
      <alignment vertical="center"/>
      <protection hidden="1"/>
    </xf>
    <xf numFmtId="0" fontId="68" fillId="9" borderId="163" xfId="2" applyFont="1" applyFill="1" applyBorder="1" applyAlignment="1" applyProtection="1">
      <alignment horizontal="right" vertical="center"/>
      <protection hidden="1"/>
    </xf>
    <xf numFmtId="38" fontId="70" fillId="9" borderId="156" xfId="1" applyFont="1" applyFill="1" applyBorder="1" applyProtection="1">
      <alignment vertical="center"/>
      <protection hidden="1"/>
    </xf>
    <xf numFmtId="38" fontId="70" fillId="9" borderId="136" xfId="1" applyFont="1" applyFill="1" applyBorder="1" applyProtection="1">
      <alignment vertical="center"/>
      <protection hidden="1"/>
    </xf>
    <xf numFmtId="38" fontId="70" fillId="0" borderId="136" xfId="1" applyFont="1" applyBorder="1" applyProtection="1">
      <alignment vertical="center"/>
      <protection hidden="1"/>
    </xf>
    <xf numFmtId="38" fontId="13" fillId="0" borderId="136" xfId="1" applyFont="1" applyBorder="1" applyProtection="1">
      <alignment vertical="center"/>
      <protection hidden="1"/>
    </xf>
    <xf numFmtId="38" fontId="13" fillId="9" borderId="1" xfId="1" applyFont="1" applyFill="1" applyBorder="1" applyProtection="1">
      <alignment vertical="center"/>
      <protection hidden="1"/>
    </xf>
    <xf numFmtId="38" fontId="13" fillId="5" borderId="1" xfId="1" applyFont="1" applyFill="1" applyBorder="1" applyProtection="1">
      <alignment vertical="center"/>
      <protection hidden="1"/>
    </xf>
    <xf numFmtId="38" fontId="13" fillId="0" borderId="0" xfId="1" applyFont="1" applyAlignment="1" applyProtection="1">
      <alignment horizontal="left" vertical="center"/>
      <protection hidden="1"/>
    </xf>
    <xf numFmtId="38" fontId="13" fillId="0" borderId="0" xfId="1" applyFont="1" applyAlignment="1" applyProtection="1">
      <alignment horizontal="center" vertical="center"/>
      <protection hidden="1"/>
    </xf>
    <xf numFmtId="38" fontId="13" fillId="0" borderId="0" xfId="1" applyFont="1" applyAlignment="1" applyProtection="1">
      <alignment vertical="center"/>
      <protection hidden="1"/>
    </xf>
    <xf numFmtId="38" fontId="69" fillId="0" borderId="0" xfId="1" applyFont="1" applyAlignment="1" applyProtection="1">
      <alignment horizontal="left" vertical="center"/>
      <protection hidden="1"/>
    </xf>
    <xf numFmtId="38" fontId="42" fillId="5" borderId="139" xfId="1" applyFont="1" applyFill="1" applyBorder="1" applyAlignment="1" applyProtection="1">
      <alignment horizontal="center" vertical="center" wrapText="1"/>
      <protection hidden="1"/>
    </xf>
    <xf numFmtId="38" fontId="70" fillId="5" borderId="140" xfId="1" applyFont="1" applyFill="1" applyBorder="1" applyAlignment="1" applyProtection="1">
      <alignment horizontal="center" vertical="center"/>
      <protection hidden="1"/>
    </xf>
    <xf numFmtId="38" fontId="42" fillId="5" borderId="140" xfId="1" applyFont="1" applyFill="1" applyBorder="1" applyAlignment="1" applyProtection="1">
      <alignment horizontal="center" vertical="center" wrapText="1"/>
      <protection hidden="1"/>
    </xf>
    <xf numFmtId="38" fontId="13" fillId="5" borderId="140" xfId="1" applyFont="1" applyFill="1" applyBorder="1" applyAlignment="1" applyProtection="1">
      <alignment horizontal="center" vertical="center" wrapText="1"/>
      <protection hidden="1"/>
    </xf>
    <xf numFmtId="38" fontId="13" fillId="5" borderId="175" xfId="1" applyFont="1" applyFill="1" applyBorder="1" applyAlignment="1" applyProtection="1">
      <alignment horizontal="center" vertical="center" wrapText="1"/>
      <protection hidden="1"/>
    </xf>
    <xf numFmtId="38" fontId="69" fillId="5" borderId="83" xfId="1" applyFont="1" applyFill="1" applyBorder="1" applyAlignment="1" applyProtection="1">
      <alignment horizontal="center" vertical="center" wrapText="1"/>
      <protection hidden="1"/>
    </xf>
    <xf numFmtId="38" fontId="68" fillId="5" borderId="73" xfId="1" applyFont="1" applyFill="1" applyBorder="1" applyAlignment="1" applyProtection="1">
      <alignment horizontal="center" vertical="center" wrapText="1"/>
      <protection hidden="1"/>
    </xf>
    <xf numFmtId="38" fontId="42" fillId="5" borderId="73" xfId="1" applyFont="1" applyFill="1" applyBorder="1" applyAlignment="1" applyProtection="1">
      <alignment horizontal="center" vertical="center" wrapText="1"/>
      <protection hidden="1"/>
    </xf>
    <xf numFmtId="38" fontId="13" fillId="5" borderId="73" xfId="1" applyFont="1" applyFill="1" applyBorder="1" applyAlignment="1" applyProtection="1">
      <alignment horizontal="center" vertical="center"/>
      <protection hidden="1"/>
    </xf>
    <xf numFmtId="38" fontId="13" fillId="5" borderId="84" xfId="1" applyFont="1" applyFill="1" applyBorder="1" applyAlignment="1" applyProtection="1">
      <alignment horizontal="center" vertical="center"/>
      <protection hidden="1"/>
    </xf>
    <xf numFmtId="38" fontId="69" fillId="5" borderId="141" xfId="1" applyFont="1" applyFill="1" applyBorder="1" applyAlignment="1" applyProtection="1">
      <alignment horizontal="center" vertical="center" wrapText="1"/>
      <protection hidden="1"/>
    </xf>
    <xf numFmtId="38" fontId="68" fillId="5" borderId="142" xfId="1" applyFont="1" applyFill="1" applyBorder="1" applyAlignment="1" applyProtection="1">
      <alignment horizontal="center" vertical="center" wrapText="1"/>
      <protection hidden="1"/>
    </xf>
    <xf numFmtId="38" fontId="42" fillId="5" borderId="142" xfId="1" applyFont="1" applyFill="1" applyBorder="1" applyAlignment="1" applyProtection="1">
      <alignment horizontal="center" vertical="center" wrapText="1"/>
      <protection hidden="1"/>
    </xf>
    <xf numFmtId="38" fontId="13" fillId="5" borderId="142" xfId="1" applyFont="1" applyFill="1" applyBorder="1" applyAlignment="1" applyProtection="1">
      <alignment horizontal="center" vertical="center"/>
      <protection hidden="1"/>
    </xf>
    <xf numFmtId="38" fontId="13" fillId="5" borderId="176" xfId="1" applyFont="1" applyFill="1" applyBorder="1" applyAlignment="1" applyProtection="1">
      <alignment horizontal="center" vertical="center"/>
      <protection hidden="1"/>
    </xf>
    <xf numFmtId="0" fontId="13" fillId="0" borderId="0" xfId="2" applyFont="1" applyAlignment="1" applyProtection="1">
      <alignment vertical="center" wrapText="1"/>
      <protection hidden="1"/>
    </xf>
    <xf numFmtId="0" fontId="9" fillId="0" borderId="0" xfId="2" applyFont="1" applyAlignment="1" applyProtection="1">
      <alignment vertical="top" wrapText="1"/>
      <protection hidden="1"/>
    </xf>
    <xf numFmtId="0" fontId="9" fillId="0" borderId="0" xfId="2" applyFont="1" applyAlignment="1" applyProtection="1">
      <alignment horizontal="right" vertical="top" wrapText="1"/>
      <protection hidden="1"/>
    </xf>
    <xf numFmtId="0" fontId="0" fillId="0" borderId="0" xfId="0" applyAlignment="1" applyProtection="1">
      <alignment horizontal="right" indent="1"/>
      <protection hidden="1"/>
    </xf>
    <xf numFmtId="0" fontId="23" fillId="0" borderId="74" xfId="0" applyFont="1" applyBorder="1" applyAlignment="1" applyProtection="1">
      <alignment horizontal="center" vertical="center" wrapText="1"/>
      <protection hidden="1"/>
    </xf>
    <xf numFmtId="0" fontId="38" fillId="0" borderId="63" xfId="0" applyFont="1" applyBorder="1" applyAlignment="1" applyProtection="1">
      <alignment horizontal="justify" vertical="center" wrapText="1"/>
      <protection hidden="1"/>
    </xf>
    <xf numFmtId="0" fontId="29" fillId="0" borderId="62" xfId="0" applyFont="1" applyBorder="1" applyAlignment="1" applyProtection="1">
      <alignment horizontal="center" vertical="center" wrapText="1"/>
      <protection hidden="1"/>
    </xf>
    <xf numFmtId="0" fontId="84" fillId="0" borderId="180" xfId="0" applyFont="1" applyBorder="1" applyAlignment="1" applyProtection="1">
      <alignment horizontal="center" vertical="center"/>
      <protection hidden="1"/>
    </xf>
    <xf numFmtId="0" fontId="84" fillId="0" borderId="181" xfId="0" applyFont="1" applyBorder="1" applyAlignment="1" applyProtection="1">
      <alignment horizontal="center" vertical="center"/>
      <protection hidden="1"/>
    </xf>
    <xf numFmtId="0" fontId="84" fillId="0" borderId="182" xfId="0" applyFont="1" applyBorder="1" applyAlignment="1" applyProtection="1">
      <alignment horizontal="center" vertical="center"/>
      <protection hidden="1"/>
    </xf>
    <xf numFmtId="0" fontId="84" fillId="0" borderId="12" xfId="0" applyFont="1" applyBorder="1" applyAlignment="1" applyProtection="1">
      <alignment horizontal="left" vertical="center"/>
      <protection hidden="1"/>
    </xf>
    <xf numFmtId="0" fontId="84" fillId="0" borderId="13" xfId="0" applyFont="1" applyBorder="1" applyAlignment="1" applyProtection="1">
      <alignment horizontal="left" vertical="center"/>
      <protection hidden="1"/>
    </xf>
    <xf numFmtId="38" fontId="84" fillId="0" borderId="13" xfId="0" applyNumberFormat="1" applyFont="1" applyBorder="1" applyAlignment="1" applyProtection="1">
      <alignment horizontal="left" vertical="center"/>
      <protection hidden="1"/>
    </xf>
    <xf numFmtId="0" fontId="84" fillId="0" borderId="18" xfId="0" applyFont="1" applyBorder="1" applyAlignment="1" applyProtection="1">
      <alignment horizontal="left" vertical="center"/>
      <protection hidden="1"/>
    </xf>
    <xf numFmtId="0" fontId="84" fillId="0" borderId="25" xfId="0" applyFont="1" applyBorder="1" applyAlignment="1" applyProtection="1">
      <alignment horizontal="left" vertical="center"/>
      <protection hidden="1"/>
    </xf>
    <xf numFmtId="0" fontId="84" fillId="0" borderId="31" xfId="0" applyFont="1" applyBorder="1" applyAlignment="1" applyProtection="1">
      <alignment horizontal="left" vertical="center"/>
      <protection hidden="1"/>
    </xf>
    <xf numFmtId="0" fontId="38" fillId="0" borderId="0" xfId="0" applyFont="1" applyAlignment="1" applyProtection="1">
      <alignment horizontal="left" vertical="center" wrapText="1"/>
      <protection hidden="1"/>
    </xf>
    <xf numFmtId="0" fontId="0" fillId="0" borderId="0" xfId="0" applyAlignment="1" applyProtection="1">
      <alignment vertical="top"/>
      <protection locked="0"/>
    </xf>
    <xf numFmtId="14" fontId="0" fillId="0" borderId="0" xfId="0" applyNumberFormat="1" applyAlignment="1" applyProtection="1">
      <alignment vertical="top"/>
      <protection locked="0"/>
    </xf>
    <xf numFmtId="178" fontId="23" fillId="8" borderId="1" xfId="0" applyNumberFormat="1" applyFont="1" applyFill="1" applyBorder="1" applyAlignment="1" applyProtection="1">
      <alignment horizontal="center" vertical="center"/>
      <protection locked="0"/>
    </xf>
    <xf numFmtId="178" fontId="23" fillId="13" borderId="1" xfId="0" applyNumberFormat="1" applyFont="1" applyFill="1" applyBorder="1" applyAlignment="1" applyProtection="1">
      <alignment horizontal="center" vertical="center"/>
      <protection hidden="1"/>
    </xf>
    <xf numFmtId="0" fontId="23" fillId="0" borderId="0" xfId="0" applyFont="1" applyAlignment="1">
      <alignment horizontal="justify" vertical="center"/>
    </xf>
    <xf numFmtId="0" fontId="0" fillId="0" borderId="0" xfId="0" applyAlignment="1">
      <alignment vertical="center"/>
    </xf>
    <xf numFmtId="186" fontId="0" fillId="0" borderId="0" xfId="0" applyNumberFormat="1" applyAlignment="1">
      <alignment vertical="center"/>
    </xf>
    <xf numFmtId="0" fontId="107" fillId="7" borderId="0" xfId="0" applyFont="1" applyFill="1" applyAlignment="1">
      <alignment horizontal="right" vertical="center"/>
    </xf>
    <xf numFmtId="0" fontId="108" fillId="0" borderId="0" xfId="0" applyFont="1" applyAlignment="1">
      <alignment vertical="center"/>
    </xf>
    <xf numFmtId="186" fontId="108" fillId="0" borderId="0" xfId="0" applyNumberFormat="1" applyFont="1" applyAlignment="1">
      <alignment vertical="center"/>
    </xf>
    <xf numFmtId="187" fontId="108" fillId="0" borderId="0" xfId="0" applyNumberFormat="1" applyFont="1" applyAlignment="1">
      <alignment vertical="center"/>
    </xf>
    <xf numFmtId="187" fontId="0" fillId="0" borderId="0" xfId="0" applyNumberFormat="1" applyAlignment="1">
      <alignment vertical="center"/>
    </xf>
    <xf numFmtId="0" fontId="23" fillId="0" borderId="0" xfId="0" applyFont="1" applyAlignment="1">
      <alignment horizontal="right" vertical="center"/>
    </xf>
    <xf numFmtId="186" fontId="111" fillId="0" borderId="0" xfId="0" applyNumberFormat="1" applyFont="1" applyAlignment="1">
      <alignment vertical="center"/>
    </xf>
    <xf numFmtId="187" fontId="0" fillId="0" borderId="0" xfId="0" applyNumberFormat="1" applyAlignment="1">
      <alignment horizontal="distributed" vertical="center"/>
    </xf>
    <xf numFmtId="186" fontId="0" fillId="0" borderId="0" xfId="0" applyNumberFormat="1" applyAlignment="1">
      <alignment horizontal="distributed" vertical="center"/>
    </xf>
    <xf numFmtId="0" fontId="0" fillId="0" borderId="0" xfId="0" applyAlignment="1">
      <alignment horizontal="left"/>
    </xf>
    <xf numFmtId="186" fontId="0" fillId="0" borderId="1" xfId="0" applyNumberFormat="1" applyBorder="1" applyAlignment="1">
      <alignment vertical="center"/>
    </xf>
    <xf numFmtId="0" fontId="111" fillId="0" borderId="74" xfId="0" applyFont="1" applyBorder="1" applyAlignment="1">
      <alignment horizontal="center" vertical="center"/>
    </xf>
    <xf numFmtId="0" fontId="111" fillId="0" borderId="62" xfId="0" applyFont="1" applyBorder="1" applyAlignment="1">
      <alignment horizontal="center" vertical="center"/>
    </xf>
    <xf numFmtId="186" fontId="111" fillId="0" borderId="73" xfId="0" applyNumberFormat="1" applyFont="1" applyBorder="1" applyAlignment="1">
      <alignment horizontal="center" vertical="center"/>
    </xf>
    <xf numFmtId="38" fontId="108" fillId="0" borderId="73" xfId="0" applyNumberFormat="1" applyFont="1" applyBorder="1" applyAlignment="1">
      <alignment vertical="center" wrapText="1"/>
    </xf>
    <xf numFmtId="188" fontId="111" fillId="0" borderId="73" xfId="0" applyNumberFormat="1" applyFont="1" applyBorder="1" applyAlignment="1">
      <alignment vertical="center" shrinkToFit="1"/>
    </xf>
    <xf numFmtId="188" fontId="111" fillId="5" borderId="73" xfId="0" applyNumberFormat="1" applyFont="1" applyFill="1" applyBorder="1" applyAlignment="1">
      <alignment vertical="center" shrinkToFit="1"/>
    </xf>
    <xf numFmtId="189" fontId="111" fillId="5" borderId="73" xfId="0" applyNumberFormat="1" applyFont="1" applyFill="1" applyBorder="1" applyAlignment="1">
      <alignment vertical="center" wrapText="1"/>
    </xf>
    <xf numFmtId="0" fontId="111" fillId="5" borderId="73" xfId="0" applyFont="1" applyFill="1" applyBorder="1" applyAlignment="1">
      <alignment vertical="center" wrapText="1"/>
    </xf>
    <xf numFmtId="177" fontId="108" fillId="0" borderId="73" xfId="0" applyNumberFormat="1" applyFont="1" applyBorder="1" applyAlignment="1">
      <alignment vertical="center" wrapText="1"/>
    </xf>
    <xf numFmtId="0" fontId="0" fillId="0" borderId="73" xfId="0" applyBorder="1"/>
    <xf numFmtId="177" fontId="0" fillId="0" borderId="73" xfId="0" applyNumberFormat="1" applyBorder="1"/>
    <xf numFmtId="0" fontId="112" fillId="5" borderId="73" xfId="0" applyFont="1" applyFill="1" applyBorder="1" applyAlignment="1">
      <alignment vertical="center" wrapText="1"/>
    </xf>
    <xf numFmtId="188" fontId="111" fillId="5" borderId="0" xfId="0" applyNumberFormat="1" applyFont="1" applyFill="1" applyAlignment="1">
      <alignment vertical="center" shrinkToFit="1"/>
    </xf>
    <xf numFmtId="0" fontId="113" fillId="5" borderId="73" xfId="0" applyFont="1" applyFill="1" applyBorder="1" applyAlignment="1">
      <alignment vertical="center" wrapText="1"/>
    </xf>
    <xf numFmtId="0" fontId="108" fillId="0" borderId="73" xfId="0" applyFont="1" applyBorder="1" applyAlignment="1">
      <alignment vertical="center" wrapText="1"/>
    </xf>
    <xf numFmtId="0" fontId="111" fillId="0" borderId="73" xfId="0" applyFont="1" applyBorder="1" applyAlignment="1">
      <alignment vertical="center" wrapText="1"/>
    </xf>
    <xf numFmtId="0" fontId="0" fillId="0" borderId="73" xfId="0" applyBorder="1" applyAlignment="1">
      <alignment vertical="center"/>
    </xf>
    <xf numFmtId="190" fontId="0" fillId="0" borderId="73" xfId="0" applyNumberFormat="1" applyBorder="1" applyAlignment="1">
      <alignment vertical="center"/>
    </xf>
    <xf numFmtId="186" fontId="0" fillId="5" borderId="73" xfId="0" applyNumberFormat="1" applyFill="1" applyBorder="1" applyAlignment="1">
      <alignment vertical="center"/>
    </xf>
    <xf numFmtId="0" fontId="0" fillId="5" borderId="73" xfId="0" applyFill="1" applyBorder="1" applyAlignment="1">
      <alignment vertical="center"/>
    </xf>
    <xf numFmtId="0" fontId="84" fillId="0" borderId="24" xfId="0" applyFont="1" applyBorder="1" applyAlignment="1" applyProtection="1">
      <alignment horizontal="left" vertical="center"/>
      <protection hidden="1"/>
    </xf>
    <xf numFmtId="0" fontId="1" fillId="0" borderId="0" xfId="5" applyFont="1">
      <alignment vertical="center"/>
    </xf>
    <xf numFmtId="0" fontId="1" fillId="0" borderId="0" xfId="5" applyFont="1" applyAlignment="1">
      <alignment vertical="center" shrinkToFit="1"/>
    </xf>
    <xf numFmtId="0" fontId="115" fillId="0" borderId="62" xfId="2" applyFont="1" applyBorder="1" applyAlignment="1">
      <alignment horizontal="left" vertical="center" wrapText="1"/>
    </xf>
    <xf numFmtId="0" fontId="115" fillId="0" borderId="13" xfId="2" applyFont="1" applyBorder="1" applyAlignment="1">
      <alignment horizontal="justify" vertical="center" wrapText="1"/>
    </xf>
    <xf numFmtId="0" fontId="115" fillId="0" borderId="62" xfId="2" applyFont="1" applyBorder="1" applyAlignment="1">
      <alignment horizontal="justify" vertical="center" wrapText="1"/>
    </xf>
    <xf numFmtId="181" fontId="116" fillId="4" borderId="89" xfId="2" applyNumberFormat="1" applyFont="1" applyFill="1" applyBorder="1" applyAlignment="1">
      <alignment horizontal="right" vertical="center"/>
    </xf>
    <xf numFmtId="181" fontId="116" fillId="4" borderId="72" xfId="2" applyNumberFormat="1" applyFont="1" applyFill="1" applyBorder="1" applyAlignment="1">
      <alignment horizontal="right" vertical="center"/>
    </xf>
    <xf numFmtId="181" fontId="116" fillId="4" borderId="85" xfId="2" applyNumberFormat="1" applyFont="1" applyFill="1" applyBorder="1" applyAlignment="1">
      <alignment horizontal="right" vertical="center"/>
    </xf>
    <xf numFmtId="0" fontId="42" fillId="0" borderId="76" xfId="2" applyFont="1" applyBorder="1" applyAlignment="1">
      <alignment horizontal="left" vertical="center" wrapText="1"/>
    </xf>
    <xf numFmtId="0" fontId="42" fillId="0" borderId="81" xfId="2" applyFont="1" applyBorder="1" applyAlignment="1">
      <alignment horizontal="left" vertical="center" wrapText="1"/>
    </xf>
    <xf numFmtId="0" fontId="42" fillId="0" borderId="81" xfId="2" applyFont="1" applyBorder="1" applyAlignment="1">
      <alignment horizontal="justify" vertical="center"/>
    </xf>
    <xf numFmtId="0" fontId="42" fillId="0" borderId="81" xfId="2" applyFont="1" applyBorder="1" applyAlignment="1">
      <alignment horizontal="justify" vertical="center" wrapText="1"/>
    </xf>
    <xf numFmtId="0" fontId="42" fillId="0" borderId="88" xfId="2" applyFont="1" applyBorder="1" applyAlignment="1">
      <alignment horizontal="justify" vertical="center" wrapText="1"/>
    </xf>
    <xf numFmtId="0" fontId="42" fillId="0" borderId="79" xfId="2" applyFont="1" applyBorder="1" applyAlignment="1">
      <alignment horizontal="justify" vertical="center" wrapText="1"/>
    </xf>
    <xf numFmtId="0" fontId="42" fillId="0" borderId="97" xfId="2" applyFont="1" applyBorder="1" applyAlignment="1">
      <alignment horizontal="justify" vertical="center" wrapText="1"/>
    </xf>
    <xf numFmtId="0" fontId="42" fillId="0" borderId="103" xfId="2" applyFont="1" applyBorder="1" applyAlignment="1">
      <alignment horizontal="justify" vertical="center" wrapText="1"/>
    </xf>
    <xf numFmtId="0" fontId="42" fillId="0" borderId="103" xfId="2" applyFont="1" applyBorder="1" applyAlignment="1">
      <alignment vertical="center" shrinkToFit="1"/>
    </xf>
    <xf numFmtId="0" fontId="42" fillId="0" borderId="17" xfId="2" applyFont="1" applyBorder="1" applyAlignment="1">
      <alignment horizontal="justify" vertical="center" wrapText="1"/>
    </xf>
    <xf numFmtId="0" fontId="117" fillId="0" borderId="88" xfId="2" applyFont="1" applyBorder="1" applyAlignment="1">
      <alignment horizontal="left" vertical="center" wrapText="1"/>
    </xf>
    <xf numFmtId="0" fontId="117" fillId="0" borderId="103" xfId="2" applyFont="1" applyBorder="1" applyAlignment="1">
      <alignment horizontal="left" vertical="center" wrapText="1"/>
    </xf>
    <xf numFmtId="0" fontId="42" fillId="0" borderId="76" xfId="2" applyFont="1" applyBorder="1" applyAlignment="1">
      <alignment horizontal="justify" vertical="center" wrapText="1"/>
    </xf>
    <xf numFmtId="0" fontId="42" fillId="0" borderId="84" xfId="2" applyFont="1" applyBorder="1" applyAlignment="1">
      <alignment horizontal="justify" vertical="center" wrapText="1"/>
    </xf>
    <xf numFmtId="0" fontId="42" fillId="0" borderId="106" xfId="2" applyFont="1" applyBorder="1" applyAlignment="1">
      <alignment horizontal="justify" vertical="center" wrapText="1"/>
    </xf>
    <xf numFmtId="0" fontId="42" fillId="0" borderId="112" xfId="2" applyFont="1" applyBorder="1" applyAlignment="1">
      <alignment horizontal="justify" vertical="center" wrapText="1"/>
    </xf>
    <xf numFmtId="0" fontId="42" fillId="0" borderId="119" xfId="2" applyFont="1" applyBorder="1" applyAlignment="1">
      <alignment horizontal="justify" vertical="center" wrapText="1"/>
    </xf>
    <xf numFmtId="0" fontId="120" fillId="0" borderId="0" xfId="0" applyFont="1" applyAlignment="1">
      <alignment horizontal="center"/>
    </xf>
    <xf numFmtId="0" fontId="120" fillId="0" borderId="0" xfId="0" applyFont="1"/>
    <xf numFmtId="0" fontId="120" fillId="0" borderId="62" xfId="0" applyFont="1" applyBorder="1" applyAlignment="1">
      <alignment horizontal="center" shrinkToFit="1"/>
    </xf>
    <xf numFmtId="0" fontId="120" fillId="0" borderId="32" xfId="0" applyFont="1" applyBorder="1" applyAlignment="1">
      <alignment horizontal="center"/>
    </xf>
    <xf numFmtId="0" fontId="120" fillId="0" borderId="4" xfId="0" applyFont="1" applyBorder="1"/>
    <xf numFmtId="0" fontId="120" fillId="0" borderId="9" xfId="0" applyFont="1" applyBorder="1"/>
    <xf numFmtId="0" fontId="120" fillId="0" borderId="175" xfId="0" applyFont="1" applyBorder="1"/>
    <xf numFmtId="0" fontId="120" fillId="0" borderId="35" xfId="0" applyFont="1" applyBorder="1" applyAlignment="1">
      <alignment horizontal="center"/>
    </xf>
    <xf numFmtId="0" fontId="62" fillId="0" borderId="84" xfId="0" applyFont="1" applyBorder="1" applyAlignment="1">
      <alignment horizontal="center" wrapText="1" shrinkToFit="1"/>
    </xf>
    <xf numFmtId="0" fontId="120" fillId="0" borderId="208" xfId="0" applyFont="1" applyBorder="1" applyAlignment="1">
      <alignment horizontal="center"/>
    </xf>
    <xf numFmtId="0" fontId="120" fillId="0" borderId="0" xfId="0" applyFont="1" applyAlignment="1">
      <alignment horizontal="left" vertical="top"/>
    </xf>
    <xf numFmtId="0" fontId="47" fillId="0" borderId="58" xfId="2" applyFont="1" applyBorder="1" applyAlignment="1">
      <alignment horizontal="center" vertical="center"/>
    </xf>
    <xf numFmtId="0" fontId="47" fillId="0" borderId="4" xfId="2" applyFont="1" applyBorder="1" applyAlignment="1">
      <alignment horizontal="center" vertical="center" wrapText="1"/>
    </xf>
    <xf numFmtId="0" fontId="47" fillId="0" borderId="9" xfId="2" applyFont="1" applyBorder="1" applyAlignment="1">
      <alignment horizontal="center" vertical="center"/>
    </xf>
    <xf numFmtId="0" fontId="57" fillId="0" borderId="11" xfId="2" applyFont="1" applyBorder="1" applyAlignment="1">
      <alignment horizontal="center" vertical="center" shrinkToFit="1"/>
    </xf>
    <xf numFmtId="0" fontId="47" fillId="0" borderId="87" xfId="2" applyFont="1" applyBorder="1" applyAlignment="1">
      <alignment horizontal="center" vertical="center"/>
    </xf>
    <xf numFmtId="0" fontId="57" fillId="0" borderId="44" xfId="2" applyFont="1" applyBorder="1" applyAlignment="1">
      <alignment horizontal="center" vertical="center" shrinkToFit="1"/>
    </xf>
    <xf numFmtId="0" fontId="47" fillId="0" borderId="84" xfId="2" applyFont="1" applyBorder="1" applyAlignment="1">
      <alignment horizontal="center" vertical="center" wrapText="1" shrinkToFit="1"/>
    </xf>
    <xf numFmtId="0" fontId="47" fillId="0" borderId="35" xfId="2" applyFont="1" applyBorder="1" applyAlignment="1">
      <alignment horizontal="center" vertical="center" textRotation="255"/>
    </xf>
    <xf numFmtId="0" fontId="57" fillId="0" borderId="63" xfId="2" applyFont="1" applyBorder="1" applyAlignment="1">
      <alignment horizontal="center" vertical="center"/>
    </xf>
    <xf numFmtId="38" fontId="13" fillId="0" borderId="53" xfId="1" applyFont="1" applyBorder="1" applyAlignment="1" applyProtection="1">
      <alignment horizontal="left" vertical="center"/>
      <protection hidden="1"/>
    </xf>
    <xf numFmtId="38" fontId="13" fillId="0" borderId="2" xfId="1" applyFont="1" applyBorder="1" applyAlignment="1" applyProtection="1">
      <alignment horizontal="center" vertical="center"/>
      <protection hidden="1"/>
    </xf>
    <xf numFmtId="38" fontId="13" fillId="0" borderId="2" xfId="1" applyFont="1" applyBorder="1" applyAlignment="1" applyProtection="1">
      <alignment vertical="center"/>
      <protection hidden="1"/>
    </xf>
    <xf numFmtId="38" fontId="69" fillId="0" borderId="2" xfId="1" applyFont="1" applyBorder="1" applyAlignment="1" applyProtection="1">
      <alignment horizontal="left" vertical="center"/>
      <protection hidden="1"/>
    </xf>
    <xf numFmtId="38" fontId="13" fillId="0" borderId="2" xfId="1" applyFont="1" applyBorder="1" applyProtection="1">
      <alignment vertical="center"/>
      <protection hidden="1"/>
    </xf>
    <xf numFmtId="38" fontId="13" fillId="0" borderId="210" xfId="1" applyFont="1" applyBorder="1" applyProtection="1">
      <alignment vertical="center"/>
      <protection hidden="1"/>
    </xf>
    <xf numFmtId="0" fontId="23" fillId="0" borderId="0" xfId="0" applyFont="1" applyAlignment="1" applyProtection="1">
      <alignment vertical="top"/>
      <protection hidden="1"/>
    </xf>
    <xf numFmtId="0" fontId="126" fillId="0" borderId="0" xfId="0" applyFont="1"/>
    <xf numFmtId="0" fontId="127" fillId="0" borderId="0" xfId="0" applyFont="1" applyAlignment="1" applyProtection="1">
      <alignment vertical="top"/>
      <protection hidden="1"/>
    </xf>
    <xf numFmtId="0" fontId="120" fillId="7" borderId="62" xfId="0" applyFont="1" applyFill="1" applyBorder="1" applyAlignment="1" applyProtection="1">
      <alignment vertical="top" wrapText="1"/>
      <protection locked="0"/>
    </xf>
    <xf numFmtId="0" fontId="120" fillId="7" borderId="73" xfId="0" applyFont="1" applyFill="1" applyBorder="1" applyAlignment="1" applyProtection="1">
      <alignment vertical="top" wrapText="1"/>
      <protection locked="0"/>
    </xf>
    <xf numFmtId="0" fontId="120" fillId="7" borderId="142" xfId="0" applyFont="1" applyFill="1" applyBorder="1" applyAlignment="1" applyProtection="1">
      <alignment vertical="top" wrapText="1"/>
      <protection locked="0"/>
    </xf>
    <xf numFmtId="0" fontId="120" fillId="7" borderId="62" xfId="0" applyFont="1" applyFill="1" applyBorder="1" applyAlignment="1" applyProtection="1">
      <alignment vertical="top" wrapText="1"/>
      <protection locked="0" hidden="1"/>
    </xf>
    <xf numFmtId="0" fontId="120" fillId="7" borderId="73" xfId="0" applyFont="1" applyFill="1" applyBorder="1" applyAlignment="1" applyProtection="1">
      <alignment vertical="top" wrapText="1"/>
      <protection locked="0" hidden="1"/>
    </xf>
    <xf numFmtId="0" fontId="120" fillId="7" borderId="142" xfId="0" applyFont="1" applyFill="1" applyBorder="1" applyAlignment="1" applyProtection="1">
      <alignment vertical="top" wrapText="1"/>
      <protection locked="0" hidden="1"/>
    </xf>
    <xf numFmtId="0" fontId="120" fillId="16" borderId="62" xfId="0" applyFont="1" applyFill="1" applyBorder="1" applyAlignment="1" applyProtection="1">
      <alignment horizontal="center" vertical="center"/>
      <protection hidden="1"/>
    </xf>
    <xf numFmtId="0" fontId="120" fillId="16" borderId="73" xfId="0" applyFont="1" applyFill="1" applyBorder="1" applyAlignment="1" applyProtection="1">
      <alignment horizontal="center" vertical="center"/>
      <protection hidden="1"/>
    </xf>
    <xf numFmtId="0" fontId="120" fillId="16" borderId="142" xfId="0" applyFont="1" applyFill="1" applyBorder="1" applyAlignment="1" applyProtection="1">
      <alignment horizontal="center" vertical="center"/>
      <protection hidden="1"/>
    </xf>
    <xf numFmtId="0" fontId="120" fillId="0" borderId="165" xfId="0" applyFont="1" applyBorder="1" applyAlignment="1">
      <alignment horizontal="center"/>
    </xf>
    <xf numFmtId="0" fontId="120" fillId="0" borderId="73" xfId="0" applyFont="1" applyBorder="1" applyAlignment="1">
      <alignment horizontal="center" shrinkToFit="1"/>
    </xf>
    <xf numFmtId="0" fontId="111" fillId="0" borderId="73" xfId="0" applyFont="1" applyBorder="1" applyAlignment="1">
      <alignment horizontal="center" wrapText="1" shrinkToFit="1"/>
    </xf>
    <xf numFmtId="0" fontId="120" fillId="0" borderId="4" xfId="0" applyFont="1" applyBorder="1" applyAlignment="1">
      <alignment horizontal="center" shrinkToFit="1"/>
    </xf>
    <xf numFmtId="0" fontId="124" fillId="0" borderId="4" xfId="0" applyFont="1" applyBorder="1"/>
    <xf numFmtId="0" fontId="124" fillId="0" borderId="62" xfId="0" applyFont="1" applyBorder="1" applyAlignment="1">
      <alignment horizontal="center" wrapText="1" shrinkToFit="1"/>
    </xf>
    <xf numFmtId="0" fontId="62" fillId="0" borderId="73" xfId="0" applyFont="1" applyBorder="1" applyAlignment="1">
      <alignment horizontal="center" wrapText="1" shrinkToFit="1"/>
    </xf>
    <xf numFmtId="0" fontId="120" fillId="7" borderId="209" xfId="0" applyFont="1" applyFill="1" applyBorder="1" applyAlignment="1">
      <alignment horizontal="center" shrinkToFit="1"/>
    </xf>
    <xf numFmtId="0" fontId="120" fillId="7" borderId="62" xfId="0" applyFont="1" applyFill="1" applyBorder="1" applyAlignment="1" applyProtection="1">
      <alignment vertical="center" wrapText="1"/>
      <protection locked="0"/>
    </xf>
    <xf numFmtId="0" fontId="120" fillId="7" borderId="62" xfId="0" applyFont="1" applyFill="1" applyBorder="1" applyAlignment="1" applyProtection="1">
      <alignment horizontal="left" vertical="center"/>
      <protection locked="0"/>
    </xf>
    <xf numFmtId="0" fontId="120" fillId="7" borderId="73" xfId="0" applyFont="1" applyFill="1" applyBorder="1" applyAlignment="1" applyProtection="1">
      <alignment vertical="center" wrapText="1"/>
      <protection locked="0"/>
    </xf>
    <xf numFmtId="0" fontId="120" fillId="7" borderId="73" xfId="0" applyFont="1" applyFill="1" applyBorder="1" applyAlignment="1" applyProtection="1">
      <alignment horizontal="left" vertical="center"/>
      <protection locked="0"/>
    </xf>
    <xf numFmtId="0" fontId="120" fillId="7" borderId="142" xfId="0" applyFont="1" applyFill="1" applyBorder="1" applyAlignment="1" applyProtection="1">
      <alignment vertical="center" wrapText="1"/>
      <protection locked="0"/>
    </xf>
    <xf numFmtId="0" fontId="120" fillId="7" borderId="142" xfId="0" applyFont="1" applyFill="1" applyBorder="1" applyAlignment="1" applyProtection="1">
      <alignment horizontal="left" vertical="center"/>
      <protection locked="0"/>
    </xf>
    <xf numFmtId="0" fontId="120" fillId="8" borderId="209" xfId="0" applyFont="1" applyFill="1" applyBorder="1" applyAlignment="1">
      <alignment horizontal="center" shrinkToFit="1"/>
    </xf>
    <xf numFmtId="0" fontId="120" fillId="7" borderId="138" xfId="0" applyFont="1" applyFill="1" applyBorder="1" applyAlignment="1">
      <alignment horizontal="center" shrinkToFit="1"/>
    </xf>
    <xf numFmtId="0" fontId="62" fillId="8" borderId="138" xfId="0" applyFont="1" applyFill="1" applyBorder="1" applyAlignment="1">
      <alignment horizontal="center" wrapText="1" shrinkToFit="1"/>
    </xf>
    <xf numFmtId="0" fontId="62" fillId="8" borderId="138" xfId="0" applyFont="1" applyFill="1" applyBorder="1" applyAlignment="1">
      <alignment horizontal="center" shrinkToFit="1"/>
    </xf>
    <xf numFmtId="0" fontId="120" fillId="8" borderId="62" xfId="0" applyFont="1" applyFill="1" applyBorder="1" applyAlignment="1" applyProtection="1">
      <alignment vertical="top" wrapText="1"/>
      <protection locked="0"/>
    </xf>
    <xf numFmtId="0" fontId="120" fillId="8" borderId="73" xfId="0" applyFont="1" applyFill="1" applyBorder="1" applyAlignment="1" applyProtection="1">
      <alignment vertical="top"/>
      <protection locked="0"/>
    </xf>
    <xf numFmtId="0" fontId="120" fillId="8" borderId="142" xfId="0" applyFont="1" applyFill="1" applyBorder="1" applyAlignment="1" applyProtection="1">
      <alignment vertical="top"/>
      <protection locked="0"/>
    </xf>
    <xf numFmtId="0" fontId="111" fillId="16" borderId="138" xfId="0" applyFont="1" applyFill="1" applyBorder="1" applyAlignment="1" applyProtection="1">
      <alignment horizontal="center" wrapText="1" shrinkToFit="1"/>
      <protection hidden="1"/>
    </xf>
    <xf numFmtId="0" fontId="62" fillId="8" borderId="169" xfId="0" applyFont="1" applyFill="1" applyBorder="1" applyAlignment="1">
      <alignment horizontal="center" wrapText="1" shrinkToFit="1"/>
    </xf>
    <xf numFmtId="0" fontId="120" fillId="7" borderId="62" xfId="0" applyFont="1" applyFill="1" applyBorder="1" applyAlignment="1" applyProtection="1">
      <alignment horizontal="center" vertical="center"/>
      <protection locked="0"/>
    </xf>
    <xf numFmtId="0" fontId="120" fillId="7" borderId="73" xfId="0" applyFont="1" applyFill="1" applyBorder="1" applyAlignment="1" applyProtection="1">
      <alignment horizontal="center" vertical="center"/>
      <protection locked="0"/>
    </xf>
    <xf numFmtId="0" fontId="120" fillId="7" borderId="142" xfId="0" applyFont="1" applyFill="1" applyBorder="1" applyAlignment="1" applyProtection="1">
      <alignment horizontal="center" vertical="center"/>
      <protection locked="0"/>
    </xf>
    <xf numFmtId="193" fontId="120" fillId="8" borderId="62" xfId="0" applyNumberFormat="1" applyFont="1" applyFill="1" applyBorder="1" applyAlignment="1" applyProtection="1">
      <alignment horizontal="center" vertical="center"/>
      <protection locked="0"/>
    </xf>
    <xf numFmtId="193" fontId="120" fillId="8" borderId="73" xfId="0" applyNumberFormat="1" applyFont="1" applyFill="1" applyBorder="1" applyAlignment="1" applyProtection="1">
      <alignment horizontal="center" vertical="center"/>
      <protection locked="0"/>
    </xf>
    <xf numFmtId="193" fontId="120" fillId="8" borderId="142" xfId="0" applyNumberFormat="1" applyFont="1" applyFill="1" applyBorder="1" applyAlignment="1" applyProtection="1">
      <alignment horizontal="center" vertical="center"/>
      <protection locked="0"/>
    </xf>
    <xf numFmtId="192" fontId="120" fillId="8" borderId="62" xfId="0" applyNumberFormat="1" applyFont="1" applyFill="1" applyBorder="1" applyAlignment="1" applyProtection="1">
      <alignment horizontal="left" vertical="center" indent="2"/>
      <protection locked="0"/>
    </xf>
    <xf numFmtId="192" fontId="120" fillId="8" borderId="73" xfId="0" applyNumberFormat="1" applyFont="1" applyFill="1" applyBorder="1" applyAlignment="1" applyProtection="1">
      <alignment horizontal="left" vertical="center" indent="2"/>
      <protection locked="0"/>
    </xf>
    <xf numFmtId="192" fontId="120" fillId="8" borderId="142" xfId="0" applyNumberFormat="1" applyFont="1" applyFill="1" applyBorder="1" applyAlignment="1" applyProtection="1">
      <alignment horizontal="left" vertical="center" indent="2"/>
      <protection locked="0"/>
    </xf>
    <xf numFmtId="0" fontId="120" fillId="0" borderId="13" xfId="0" applyFont="1" applyBorder="1" applyAlignment="1">
      <alignment horizontal="center" shrinkToFit="1"/>
    </xf>
    <xf numFmtId="0" fontId="120" fillId="0" borderId="13" xfId="0" applyFont="1" applyBorder="1" applyAlignment="1">
      <alignment horizontal="center" wrapText="1" shrinkToFit="1"/>
    </xf>
    <xf numFmtId="0" fontId="120" fillId="0" borderId="74" xfId="0" applyFont="1" applyBorder="1" applyAlignment="1">
      <alignment horizontal="center" shrinkToFit="1"/>
    </xf>
    <xf numFmtId="0" fontId="111" fillId="0" borderId="74" xfId="0" applyFont="1" applyBorder="1" applyAlignment="1">
      <alignment horizontal="center" wrapText="1" shrinkToFit="1"/>
    </xf>
    <xf numFmtId="0" fontId="62" fillId="0" borderId="96" xfId="0" applyFont="1" applyBorder="1" applyAlignment="1">
      <alignment horizontal="center" wrapText="1" shrinkToFit="1"/>
    </xf>
    <xf numFmtId="0" fontId="120" fillId="15" borderId="209" xfId="0" applyFont="1" applyFill="1" applyBorder="1" applyAlignment="1" applyProtection="1">
      <alignment vertical="center" wrapText="1"/>
      <protection hidden="1"/>
    </xf>
    <xf numFmtId="0" fontId="120" fillId="15" borderId="209" xfId="0" applyFont="1" applyFill="1" applyBorder="1" applyAlignment="1" applyProtection="1">
      <alignment horizontal="center" vertical="center"/>
      <protection hidden="1"/>
    </xf>
    <xf numFmtId="191" fontId="120" fillId="15" borderId="209" xfId="0" applyNumberFormat="1" applyFont="1" applyFill="1" applyBorder="1" applyAlignment="1" applyProtection="1">
      <alignment vertical="top"/>
      <protection hidden="1"/>
    </xf>
    <xf numFmtId="0" fontId="120" fillId="15" borderId="209" xfId="0" applyFont="1" applyFill="1" applyBorder="1" applyAlignment="1" applyProtection="1">
      <alignment vertical="top" wrapText="1"/>
      <protection hidden="1"/>
    </xf>
    <xf numFmtId="0" fontId="120" fillId="15" borderId="209" xfId="0" applyFont="1" applyFill="1" applyBorder="1" applyAlignment="1" applyProtection="1">
      <alignment horizontal="left" vertical="top" wrapText="1"/>
      <protection hidden="1"/>
    </xf>
    <xf numFmtId="0" fontId="120" fillId="15" borderId="213" xfId="0" applyFont="1" applyFill="1" applyBorder="1" applyAlignment="1" applyProtection="1">
      <alignment horizontal="left" vertical="top" wrapText="1"/>
      <protection hidden="1"/>
    </xf>
    <xf numFmtId="192" fontId="120" fillId="15" borderId="214" xfId="0" applyNumberFormat="1" applyFont="1" applyFill="1" applyBorder="1" applyAlignment="1" applyProtection="1">
      <alignment horizontal="center" vertical="center"/>
      <protection hidden="1"/>
    </xf>
    <xf numFmtId="0" fontId="120" fillId="8" borderId="138" xfId="0" applyFont="1" applyFill="1" applyBorder="1" applyAlignment="1">
      <alignment horizontal="center" shrinkToFit="1"/>
    </xf>
    <xf numFmtId="0" fontId="62" fillId="8" borderId="212" xfId="0" applyFont="1" applyFill="1" applyBorder="1" applyAlignment="1">
      <alignment horizontal="center" shrinkToFit="1"/>
    </xf>
    <xf numFmtId="193" fontId="120" fillId="15" borderId="216" xfId="0" applyNumberFormat="1" applyFont="1" applyFill="1" applyBorder="1" applyAlignment="1" applyProtection="1">
      <alignment horizontal="center" vertical="center"/>
      <protection locked="0"/>
    </xf>
    <xf numFmtId="0" fontId="120" fillId="15" borderId="216" xfId="0" applyFont="1" applyFill="1" applyBorder="1" applyAlignment="1" applyProtection="1">
      <alignment vertical="top" wrapText="1"/>
      <protection locked="0"/>
    </xf>
    <xf numFmtId="192" fontId="120" fillId="15" borderId="216" xfId="0" applyNumberFormat="1" applyFont="1" applyFill="1" applyBorder="1" applyAlignment="1" applyProtection="1">
      <alignment horizontal="left" vertical="center" indent="2"/>
      <protection locked="0"/>
    </xf>
    <xf numFmtId="0" fontId="120" fillId="15" borderId="216" xfId="0" applyFont="1" applyFill="1" applyBorder="1" applyAlignment="1" applyProtection="1">
      <alignment horizontal="center" vertical="center"/>
      <protection hidden="1"/>
    </xf>
    <xf numFmtId="0" fontId="120" fillId="15" borderId="216" xfId="0" applyFont="1" applyFill="1" applyBorder="1" applyAlignment="1" applyProtection="1">
      <alignment vertical="top" wrapText="1"/>
      <protection locked="0" hidden="1"/>
    </xf>
    <xf numFmtId="192" fontId="120" fillId="15" borderId="217" xfId="0" applyNumberFormat="1" applyFont="1" applyFill="1" applyBorder="1" applyAlignment="1" applyProtection="1">
      <alignment horizontal="center" vertical="center"/>
      <protection locked="0" hidden="1"/>
    </xf>
    <xf numFmtId="0" fontId="120" fillId="15" borderId="216" xfId="0" applyFont="1" applyFill="1" applyBorder="1" applyAlignment="1">
      <alignment horizontal="left" vertical="center" shrinkToFit="1"/>
    </xf>
    <xf numFmtId="0" fontId="120" fillId="15" borderId="216" xfId="0" applyFont="1" applyFill="1" applyBorder="1" applyAlignment="1">
      <alignment horizontal="center" vertical="center" shrinkToFit="1"/>
    </xf>
    <xf numFmtId="0" fontId="78" fillId="8" borderId="0" xfId="0" applyFont="1" applyFill="1" applyAlignment="1" applyProtection="1">
      <alignment horizontal="left" shrinkToFit="1"/>
      <protection locked="0"/>
    </xf>
    <xf numFmtId="0" fontId="78" fillId="7" borderId="0" xfId="0" applyFont="1" applyFill="1" applyAlignment="1" applyProtection="1">
      <alignment horizontal="left" shrinkToFit="1"/>
      <protection locked="0" hidden="1"/>
    </xf>
    <xf numFmtId="0" fontId="97" fillId="15" borderId="209" xfId="0" applyFont="1" applyFill="1" applyBorder="1" applyAlignment="1" applyProtection="1">
      <alignment horizontal="center" vertical="center" shrinkToFit="1"/>
      <protection hidden="1"/>
    </xf>
    <xf numFmtId="38" fontId="129" fillId="7" borderId="62" xfId="1" applyFont="1" applyFill="1" applyBorder="1" applyAlignment="1" applyProtection="1">
      <alignment vertical="center" wrapText="1"/>
      <protection locked="0" hidden="1"/>
    </xf>
    <xf numFmtId="38" fontId="129" fillId="7" borderId="73" xfId="1" applyFont="1" applyFill="1" applyBorder="1" applyAlignment="1" applyProtection="1">
      <alignment vertical="center" wrapText="1"/>
      <protection locked="0" hidden="1"/>
    </xf>
    <xf numFmtId="38" fontId="129" fillId="7" borderId="142" xfId="1" applyFont="1" applyFill="1" applyBorder="1" applyAlignment="1" applyProtection="1">
      <alignment vertical="center" wrapText="1"/>
      <protection locked="0" hidden="1"/>
    </xf>
    <xf numFmtId="0" fontId="120" fillId="0" borderId="215" xfId="0" applyFont="1" applyBorder="1" applyAlignment="1">
      <alignment horizontal="center" vertical="center"/>
    </xf>
    <xf numFmtId="0" fontId="120" fillId="0" borderId="87" xfId="0" applyFont="1" applyBorder="1" applyAlignment="1">
      <alignment horizontal="center" vertical="center"/>
    </xf>
    <xf numFmtId="0" fontId="120" fillId="0" borderId="83" xfId="0" applyFont="1" applyBorder="1" applyAlignment="1">
      <alignment horizontal="center" vertical="center"/>
    </xf>
    <xf numFmtId="0" fontId="120" fillId="0" borderId="141" xfId="0" applyFont="1" applyBorder="1" applyAlignment="1">
      <alignment horizontal="center" vertical="center"/>
    </xf>
    <xf numFmtId="0" fontId="120" fillId="0" borderId="32" xfId="0" applyFont="1" applyBorder="1" applyAlignment="1">
      <alignment horizontal="center" vertical="center"/>
    </xf>
    <xf numFmtId="0" fontId="120" fillId="0" borderId="35" xfId="0" applyFont="1" applyBorder="1" applyAlignment="1">
      <alignment horizontal="center" vertical="center"/>
    </xf>
    <xf numFmtId="0" fontId="120" fillId="0" borderId="211" xfId="0" applyFont="1" applyBorder="1" applyAlignment="1">
      <alignment horizontal="center" vertical="center"/>
    </xf>
    <xf numFmtId="0" fontId="120" fillId="0" borderId="208" xfId="0" applyFont="1" applyBorder="1" applyAlignment="1">
      <alignment horizontal="center" vertical="center"/>
    </xf>
    <xf numFmtId="0" fontId="9" fillId="10" borderId="0" xfId="2" applyFont="1" applyFill="1" applyProtection="1">
      <alignment vertical="center"/>
      <protection hidden="1"/>
    </xf>
    <xf numFmtId="176" fontId="9" fillId="10" borderId="0" xfId="2" applyNumberFormat="1" applyFont="1" applyFill="1" applyProtection="1">
      <alignment vertical="center"/>
      <protection hidden="1"/>
    </xf>
    <xf numFmtId="0" fontId="9" fillId="10" borderId="0" xfId="2" applyFont="1" applyFill="1" applyAlignment="1" applyProtection="1">
      <alignment horizontal="right" vertical="center"/>
      <protection hidden="1"/>
    </xf>
    <xf numFmtId="0" fontId="9" fillId="10" borderId="0" xfId="2" applyFont="1" applyFill="1">
      <alignment vertical="center"/>
    </xf>
    <xf numFmtId="38" fontId="9" fillId="10" borderId="0" xfId="1" applyFont="1" applyFill="1" applyProtection="1">
      <alignment vertical="center"/>
      <protection hidden="1"/>
    </xf>
    <xf numFmtId="38" fontId="9" fillId="10" borderId="0" xfId="1" applyFont="1" applyFill="1" applyBorder="1" applyProtection="1">
      <alignment vertical="center"/>
      <protection hidden="1"/>
    </xf>
    <xf numFmtId="38" fontId="9" fillId="10" borderId="0" xfId="1" applyFont="1" applyFill="1">
      <alignment vertical="center"/>
    </xf>
    <xf numFmtId="0" fontId="0" fillId="10" borderId="0" xfId="0" applyFill="1" applyProtection="1">
      <protection hidden="1"/>
    </xf>
    <xf numFmtId="38" fontId="63" fillId="10" borderId="0" xfId="1" applyFont="1" applyFill="1" applyBorder="1" applyAlignment="1" applyProtection="1">
      <alignment horizontal="center"/>
      <protection hidden="1"/>
    </xf>
    <xf numFmtId="0" fontId="10" fillId="10" borderId="1" xfId="2" applyFont="1" applyFill="1" applyBorder="1" applyAlignment="1" applyProtection="1">
      <alignment horizontal="left"/>
      <protection hidden="1"/>
    </xf>
    <xf numFmtId="38" fontId="9" fillId="10" borderId="0" xfId="1" applyFont="1" applyFill="1" applyAlignment="1" applyProtection="1">
      <protection hidden="1"/>
    </xf>
    <xf numFmtId="0" fontId="66" fillId="10" borderId="0" xfId="0" applyFont="1" applyFill="1" applyProtection="1">
      <protection hidden="1"/>
    </xf>
    <xf numFmtId="38" fontId="44" fillId="10" borderId="0" xfId="1" applyFont="1" applyFill="1" applyAlignment="1" applyProtection="1">
      <protection hidden="1"/>
    </xf>
    <xf numFmtId="38" fontId="9" fillId="10" borderId="0" xfId="1" applyFont="1" applyFill="1" applyAlignment="1"/>
    <xf numFmtId="0" fontId="12" fillId="10" borderId="0" xfId="2" applyFont="1" applyFill="1" applyAlignment="1" applyProtection="1">
      <alignment horizontal="left" vertical="center"/>
      <protection hidden="1"/>
    </xf>
    <xf numFmtId="176" fontId="12" fillId="10" borderId="0" xfId="2" applyNumberFormat="1" applyFont="1" applyFill="1" applyAlignment="1" applyProtection="1">
      <alignment horizontal="left" vertical="center"/>
      <protection hidden="1"/>
    </xf>
    <xf numFmtId="0" fontId="9" fillId="10" borderId="0" xfId="2" applyFont="1" applyFill="1" applyAlignment="1" applyProtection="1">
      <alignment horizontal="left" vertical="center"/>
      <protection hidden="1"/>
    </xf>
    <xf numFmtId="0" fontId="11" fillId="10" borderId="0" xfId="2" applyFont="1" applyFill="1" applyAlignment="1" applyProtection="1">
      <alignment horizontal="left" vertical="center"/>
      <protection hidden="1"/>
    </xf>
    <xf numFmtId="0" fontId="42" fillId="10" borderId="0" xfId="2" applyFont="1" applyFill="1" applyProtection="1">
      <alignment vertical="center"/>
      <protection hidden="1"/>
    </xf>
    <xf numFmtId="0" fontId="9" fillId="10" borderId="3" xfId="2" applyFont="1" applyFill="1" applyBorder="1" applyAlignment="1" applyProtection="1">
      <alignment horizontal="right" vertical="center" wrapText="1"/>
      <protection hidden="1"/>
    </xf>
    <xf numFmtId="0" fontId="9" fillId="10" borderId="5" xfId="2" applyFont="1" applyFill="1" applyBorder="1" applyAlignment="1" applyProtection="1">
      <alignment horizontal="right" vertical="center" wrapText="1"/>
      <protection hidden="1"/>
    </xf>
    <xf numFmtId="0" fontId="13" fillId="10" borderId="0" xfId="2" applyFont="1" applyFill="1" applyProtection="1">
      <alignment vertical="center"/>
      <protection hidden="1"/>
    </xf>
    <xf numFmtId="0" fontId="43" fillId="10" borderId="0" xfId="0" applyFont="1" applyFill="1" applyProtection="1">
      <protection hidden="1"/>
    </xf>
    <xf numFmtId="0" fontId="13" fillId="10" borderId="0" xfId="2" applyFont="1" applyFill="1">
      <alignment vertical="center"/>
    </xf>
    <xf numFmtId="0" fontId="13" fillId="10" borderId="19" xfId="2" applyFont="1" applyFill="1" applyBorder="1" applyAlignment="1" applyProtection="1">
      <alignment horizontal="center" vertical="center" wrapText="1"/>
      <protection hidden="1"/>
    </xf>
    <xf numFmtId="0" fontId="9" fillId="10" borderId="20" xfId="2" applyFont="1" applyFill="1" applyBorder="1" applyAlignment="1" applyProtection="1">
      <alignment horizontal="right" vertical="center" wrapText="1"/>
      <protection hidden="1"/>
    </xf>
    <xf numFmtId="0" fontId="13" fillId="10" borderId="21" xfId="2" applyFont="1" applyFill="1" applyBorder="1" applyAlignment="1" applyProtection="1">
      <alignment horizontal="right" vertical="center" wrapText="1"/>
      <protection hidden="1"/>
    </xf>
    <xf numFmtId="0" fontId="9" fillId="10" borderId="22" xfId="2" applyFont="1" applyFill="1" applyBorder="1" applyAlignment="1" applyProtection="1">
      <alignment horizontal="right" vertical="center" wrapText="1"/>
      <protection hidden="1"/>
    </xf>
    <xf numFmtId="0" fontId="9" fillId="10" borderId="23" xfId="2" applyFont="1" applyFill="1" applyBorder="1" applyAlignment="1" applyProtection="1">
      <alignment horizontal="center" vertical="center" shrinkToFit="1"/>
      <protection hidden="1"/>
    </xf>
    <xf numFmtId="0" fontId="13" fillId="10" borderId="23" xfId="2" applyFont="1" applyFill="1" applyBorder="1" applyAlignment="1" applyProtection="1">
      <alignment horizontal="center" vertical="center" wrapText="1"/>
      <protection hidden="1"/>
    </xf>
    <xf numFmtId="0" fontId="13" fillId="10" borderId="15" xfId="2" applyFont="1" applyFill="1" applyBorder="1" applyAlignment="1" applyProtection="1">
      <alignment horizontal="center" vertical="center" wrapText="1"/>
      <protection hidden="1"/>
    </xf>
    <xf numFmtId="176" fontId="13" fillId="10" borderId="27" xfId="2" applyNumberFormat="1" applyFont="1" applyFill="1" applyBorder="1" applyAlignment="1" applyProtection="1">
      <alignment horizontal="center" vertical="center" wrapText="1"/>
      <protection hidden="1"/>
    </xf>
    <xf numFmtId="0" fontId="13" fillId="10" borderId="30" xfId="2" applyFont="1" applyFill="1" applyBorder="1" applyAlignment="1" applyProtection="1">
      <alignment horizontal="center" vertical="center" shrinkToFit="1"/>
      <protection hidden="1"/>
    </xf>
    <xf numFmtId="0" fontId="13" fillId="10" borderId="30" xfId="2" applyFont="1" applyFill="1" applyBorder="1" applyAlignment="1" applyProtection="1">
      <alignment horizontal="center" vertical="center" wrapText="1"/>
      <protection hidden="1"/>
    </xf>
    <xf numFmtId="0" fontId="9" fillId="10" borderId="28" xfId="2" applyFont="1" applyFill="1" applyBorder="1" applyAlignment="1" applyProtection="1">
      <alignment horizontal="center" vertical="center" shrinkToFit="1"/>
      <protection hidden="1"/>
    </xf>
    <xf numFmtId="38" fontId="42" fillId="10" borderId="0" xfId="1" applyFont="1" applyFill="1" applyProtection="1">
      <alignment vertical="center"/>
      <protection hidden="1"/>
    </xf>
    <xf numFmtId="38" fontId="13" fillId="10" borderId="16" xfId="1" applyFont="1" applyFill="1" applyBorder="1" applyAlignment="1" applyProtection="1">
      <alignment horizontal="center" vertical="center" shrinkToFit="1"/>
      <protection hidden="1"/>
    </xf>
    <xf numFmtId="38" fontId="13" fillId="10" borderId="0" xfId="1" applyFont="1" applyFill="1" applyProtection="1">
      <alignment vertical="center"/>
      <protection hidden="1"/>
    </xf>
    <xf numFmtId="38" fontId="13" fillId="10" borderId="0" xfId="1" applyFont="1" applyFill="1">
      <alignment vertical="center"/>
    </xf>
    <xf numFmtId="38" fontId="13" fillId="10" borderId="41" xfId="1" applyFont="1" applyFill="1" applyBorder="1" applyAlignment="1" applyProtection="1">
      <alignment horizontal="center" vertical="center" shrinkToFit="1"/>
      <protection hidden="1"/>
    </xf>
    <xf numFmtId="38" fontId="13" fillId="10" borderId="0" xfId="1" applyFont="1" applyFill="1" applyAlignment="1" applyProtection="1">
      <protection hidden="1"/>
    </xf>
    <xf numFmtId="38" fontId="71" fillId="10" borderId="143" xfId="1" applyFont="1" applyFill="1" applyBorder="1" applyAlignment="1" applyProtection="1">
      <alignment vertical="center" wrapText="1"/>
      <protection hidden="1"/>
    </xf>
    <xf numFmtId="38" fontId="69" fillId="10" borderId="144" xfId="1" applyFont="1" applyFill="1" applyBorder="1" applyProtection="1">
      <alignment vertical="center"/>
      <protection hidden="1"/>
    </xf>
    <xf numFmtId="38" fontId="69" fillId="10" borderId="145" xfId="1" applyFont="1" applyFill="1" applyBorder="1" applyProtection="1">
      <alignment vertical="center"/>
      <protection hidden="1"/>
    </xf>
    <xf numFmtId="38" fontId="68" fillId="10" borderId="0" xfId="1" applyFont="1" applyFill="1" applyAlignment="1" applyProtection="1">
      <alignment vertical="center" wrapText="1"/>
      <protection hidden="1"/>
    </xf>
    <xf numFmtId="38" fontId="68" fillId="10" borderId="41" xfId="1" applyFont="1" applyFill="1" applyBorder="1" applyAlignment="1" applyProtection="1">
      <alignment vertical="center" wrapText="1"/>
      <protection hidden="1"/>
    </xf>
    <xf numFmtId="38" fontId="68" fillId="10" borderId="1" xfId="1" applyFont="1" applyFill="1" applyBorder="1" applyAlignment="1" applyProtection="1">
      <alignment vertical="center" wrapText="1"/>
      <protection hidden="1"/>
    </xf>
    <xf numFmtId="38" fontId="69" fillId="10" borderId="146" xfId="1" applyFont="1" applyFill="1" applyBorder="1" applyAlignment="1" applyProtection="1">
      <alignment horizontal="right" vertical="center"/>
      <protection hidden="1"/>
    </xf>
    <xf numFmtId="38" fontId="69" fillId="10" borderId="147" xfId="1" applyFont="1" applyFill="1" applyBorder="1" applyProtection="1">
      <alignment vertical="center"/>
      <protection hidden="1"/>
    </xf>
    <xf numFmtId="38" fontId="69" fillId="10" borderId="148" xfId="1" applyFont="1" applyFill="1" applyBorder="1" applyProtection="1">
      <alignment vertical="center"/>
      <protection hidden="1"/>
    </xf>
    <xf numFmtId="177" fontId="9" fillId="10" borderId="16" xfId="1" applyNumberFormat="1" applyFont="1" applyFill="1" applyBorder="1" applyProtection="1">
      <alignment vertical="center"/>
      <protection hidden="1"/>
    </xf>
    <xf numFmtId="38" fontId="69" fillId="10" borderId="143" xfId="1" applyFont="1" applyFill="1" applyBorder="1" applyAlignment="1" applyProtection="1">
      <alignment horizontal="right" vertical="center"/>
      <protection hidden="1"/>
    </xf>
    <xf numFmtId="38" fontId="69" fillId="10" borderId="149" xfId="1" applyFont="1" applyFill="1" applyBorder="1" applyProtection="1">
      <alignment vertical="center"/>
      <protection hidden="1"/>
    </xf>
    <xf numFmtId="38" fontId="69" fillId="10" borderId="146" xfId="1" applyFont="1" applyFill="1" applyBorder="1" applyProtection="1">
      <alignment vertical="center"/>
      <protection hidden="1"/>
    </xf>
    <xf numFmtId="38" fontId="69" fillId="10" borderId="143" xfId="1" applyFont="1" applyFill="1" applyBorder="1" applyProtection="1">
      <alignment vertical="center"/>
      <protection hidden="1"/>
    </xf>
    <xf numFmtId="38" fontId="69" fillId="10" borderId="0" xfId="1" applyFont="1" applyFill="1" applyBorder="1" applyProtection="1">
      <alignment vertical="center"/>
      <protection hidden="1"/>
    </xf>
    <xf numFmtId="38" fontId="69" fillId="10" borderId="1" xfId="1" applyFont="1" applyFill="1" applyBorder="1" applyProtection="1">
      <alignment vertical="center"/>
      <protection hidden="1"/>
    </xf>
    <xf numFmtId="0" fontId="13" fillId="10" borderId="0" xfId="2" applyFont="1" applyFill="1" applyAlignment="1" applyProtection="1">
      <alignment horizontal="left" vertical="center" wrapText="1"/>
      <protection hidden="1"/>
    </xf>
    <xf numFmtId="176" fontId="13" fillId="10" borderId="0" xfId="2" applyNumberFormat="1" applyFont="1" applyFill="1" applyAlignment="1" applyProtection="1">
      <alignment horizontal="left" vertical="center" wrapText="1"/>
      <protection hidden="1"/>
    </xf>
    <xf numFmtId="38" fontId="13" fillId="10" borderId="0" xfId="1" applyFont="1" applyFill="1" applyBorder="1" applyProtection="1">
      <alignment vertical="center"/>
      <protection hidden="1"/>
    </xf>
    <xf numFmtId="0" fontId="13" fillId="10" borderId="26" xfId="2" applyFont="1" applyFill="1" applyBorder="1" applyAlignment="1" applyProtection="1">
      <alignment horizontal="center" vertical="center" wrapText="1"/>
      <protection hidden="1"/>
    </xf>
    <xf numFmtId="0" fontId="9" fillId="10" borderId="1" xfId="2" applyFont="1" applyFill="1" applyBorder="1" applyProtection="1">
      <alignment vertical="center"/>
      <protection hidden="1"/>
    </xf>
    <xf numFmtId="38" fontId="69" fillId="10" borderId="201" xfId="1" applyFont="1" applyFill="1" applyBorder="1" applyAlignment="1" applyProtection="1">
      <alignment horizontal="right" vertical="center"/>
      <protection hidden="1"/>
    </xf>
    <xf numFmtId="38" fontId="13" fillId="10" borderId="135" xfId="1" applyFont="1" applyFill="1" applyBorder="1" applyProtection="1">
      <alignment vertical="center"/>
      <protection hidden="1"/>
    </xf>
    <xf numFmtId="38" fontId="69" fillId="10" borderId="202" xfId="1" applyFont="1" applyFill="1" applyBorder="1" applyAlignment="1" applyProtection="1">
      <alignment horizontal="right" vertical="center"/>
      <protection hidden="1"/>
    </xf>
    <xf numFmtId="0" fontId="9" fillId="10" borderId="2" xfId="2" applyFont="1" applyFill="1" applyBorder="1" applyProtection="1">
      <alignment vertical="center"/>
      <protection hidden="1"/>
    </xf>
    <xf numFmtId="0" fontId="69" fillId="10" borderId="0" xfId="2" applyFont="1" applyFill="1" applyProtection="1">
      <alignment vertical="center"/>
      <protection hidden="1"/>
    </xf>
    <xf numFmtId="0" fontId="9" fillId="10" borderId="135" xfId="2" applyFont="1" applyFill="1" applyBorder="1" applyAlignment="1" applyProtection="1">
      <alignment horizontal="right" vertical="center"/>
      <protection hidden="1"/>
    </xf>
    <xf numFmtId="0" fontId="68" fillId="10" borderId="0" xfId="2" applyFont="1" applyFill="1" applyAlignment="1" applyProtection="1">
      <alignment horizontal="center" vertical="center"/>
      <protection hidden="1"/>
    </xf>
    <xf numFmtId="0" fontId="69" fillId="10" borderId="0" xfId="2" applyFont="1" applyFill="1" applyAlignment="1" applyProtection="1">
      <alignment horizontal="right" vertical="center"/>
      <protection hidden="1"/>
    </xf>
    <xf numFmtId="0" fontId="68" fillId="10" borderId="0" xfId="2" applyFont="1" applyFill="1" applyAlignment="1" applyProtection="1">
      <alignment horizontal="right" vertical="center"/>
      <protection hidden="1"/>
    </xf>
    <xf numFmtId="0" fontId="68" fillId="10" borderId="0" xfId="2" applyFont="1" applyFill="1" applyProtection="1">
      <alignment vertical="center"/>
      <protection hidden="1"/>
    </xf>
    <xf numFmtId="0" fontId="69" fillId="10" borderId="0" xfId="2" applyFont="1" applyFill="1" applyAlignment="1" applyProtection="1">
      <alignment vertical="center" wrapText="1"/>
      <protection hidden="1"/>
    </xf>
    <xf numFmtId="38" fontId="13" fillId="10" borderId="0" xfId="1" applyFont="1" applyFill="1" applyAlignment="1" applyProtection="1">
      <alignment vertical="top"/>
      <protection hidden="1"/>
    </xf>
    <xf numFmtId="38" fontId="69" fillId="10" borderId="144" xfId="1" applyFont="1" applyFill="1" applyBorder="1" applyAlignment="1" applyProtection="1">
      <alignment vertical="top"/>
      <protection hidden="1"/>
    </xf>
    <xf numFmtId="38" fontId="68" fillId="10" borderId="0" xfId="1" applyFont="1" applyFill="1" applyBorder="1" applyAlignment="1" applyProtection="1">
      <alignment vertical="center" wrapText="1"/>
      <protection hidden="1"/>
    </xf>
    <xf numFmtId="38" fontId="69" fillId="10" borderId="147" xfId="1" applyFont="1" applyFill="1" applyBorder="1" applyAlignment="1" applyProtection="1">
      <alignment vertical="top"/>
      <protection hidden="1"/>
    </xf>
    <xf numFmtId="177" fontId="9" fillId="10" borderId="0" xfId="1" applyNumberFormat="1" applyFont="1" applyFill="1" applyBorder="1" applyProtection="1">
      <alignment vertical="center"/>
      <protection hidden="1"/>
    </xf>
    <xf numFmtId="38" fontId="69" fillId="10" borderId="149" xfId="1" applyFont="1" applyFill="1" applyBorder="1" applyAlignment="1" applyProtection="1">
      <alignment vertical="top"/>
      <protection hidden="1"/>
    </xf>
    <xf numFmtId="38" fontId="69" fillId="10" borderId="146" xfId="1" applyFont="1" applyFill="1" applyBorder="1" applyAlignment="1" applyProtection="1">
      <alignment vertical="top"/>
      <protection hidden="1"/>
    </xf>
    <xf numFmtId="38" fontId="69" fillId="10" borderId="143" xfId="1" applyFont="1" applyFill="1" applyBorder="1" applyAlignment="1" applyProtection="1">
      <alignment vertical="top"/>
      <protection hidden="1"/>
    </xf>
    <xf numFmtId="38" fontId="69" fillId="10" borderId="0" xfId="1" applyFont="1" applyFill="1" applyBorder="1" applyAlignment="1" applyProtection="1">
      <alignment vertical="top"/>
      <protection hidden="1"/>
    </xf>
    <xf numFmtId="38" fontId="69" fillId="10" borderId="1" xfId="1" applyFont="1" applyFill="1" applyBorder="1" applyAlignment="1" applyProtection="1">
      <alignment vertical="top"/>
      <protection hidden="1"/>
    </xf>
    <xf numFmtId="38" fontId="69" fillId="10" borderId="0" xfId="1" applyFont="1" applyFill="1" applyBorder="1" applyAlignment="1" applyProtection="1">
      <alignment horizontal="right" vertical="center"/>
      <protection hidden="1"/>
    </xf>
    <xf numFmtId="0" fontId="69" fillId="10" borderId="0" xfId="2" applyFont="1" applyFill="1" applyAlignment="1" applyProtection="1">
      <alignment vertical="top"/>
      <protection hidden="1"/>
    </xf>
    <xf numFmtId="0" fontId="69" fillId="10" borderId="150" xfId="2" applyFont="1" applyFill="1" applyBorder="1" applyProtection="1">
      <alignment vertical="center"/>
      <protection hidden="1"/>
    </xf>
    <xf numFmtId="0" fontId="69" fillId="10" borderId="151" xfId="2" applyFont="1" applyFill="1" applyBorder="1" applyProtection="1">
      <alignment vertical="center"/>
      <protection hidden="1"/>
    </xf>
    <xf numFmtId="0" fontId="9" fillId="10" borderId="0" xfId="2" applyFont="1" applyFill="1" applyAlignment="1" applyProtection="1">
      <alignment vertical="top"/>
      <protection hidden="1"/>
    </xf>
    <xf numFmtId="0" fontId="68" fillId="10" borderId="152" xfId="2" applyFont="1" applyFill="1" applyBorder="1" applyAlignment="1" applyProtection="1">
      <alignment vertical="top" wrapText="1"/>
      <protection hidden="1"/>
    </xf>
    <xf numFmtId="0" fontId="68" fillId="10" borderId="153" xfId="2" applyFont="1" applyFill="1" applyBorder="1" applyAlignment="1" applyProtection="1">
      <alignment vertical="top" wrapText="1"/>
      <protection hidden="1"/>
    </xf>
    <xf numFmtId="0" fontId="68" fillId="10" borderId="153" xfId="2" applyFont="1" applyFill="1" applyBorder="1" applyAlignment="1" applyProtection="1">
      <alignment vertical="top"/>
      <protection hidden="1"/>
    </xf>
    <xf numFmtId="0" fontId="68" fillId="10" borderId="153" xfId="2" applyFont="1" applyFill="1" applyBorder="1" applyProtection="1">
      <alignment vertical="center"/>
      <protection hidden="1"/>
    </xf>
    <xf numFmtId="0" fontId="9" fillId="10" borderId="153" xfId="2" applyFont="1" applyFill="1" applyBorder="1" applyProtection="1">
      <alignment vertical="center"/>
      <protection hidden="1"/>
    </xf>
    <xf numFmtId="38" fontId="68" fillId="10" borderId="144" xfId="1" applyFont="1" applyFill="1" applyBorder="1" applyProtection="1">
      <alignment vertical="center"/>
      <protection hidden="1"/>
    </xf>
    <xf numFmtId="38" fontId="68" fillId="10" borderId="145" xfId="1" applyFont="1" applyFill="1" applyBorder="1" applyProtection="1">
      <alignment vertical="center"/>
      <protection hidden="1"/>
    </xf>
    <xf numFmtId="0" fontId="9" fillId="10" borderId="0" xfId="2" applyFont="1" applyFill="1" applyAlignment="1" applyProtection="1">
      <protection hidden="1"/>
    </xf>
    <xf numFmtId="38" fontId="13" fillId="10" borderId="0" xfId="1" applyFont="1" applyFill="1" applyBorder="1" applyAlignment="1" applyProtection="1">
      <protection hidden="1"/>
    </xf>
    <xf numFmtId="38" fontId="71" fillId="10" borderId="0" xfId="1" applyFont="1" applyFill="1" applyBorder="1" applyAlignment="1" applyProtection="1">
      <alignment vertical="center" wrapText="1"/>
      <protection hidden="1"/>
    </xf>
    <xf numFmtId="38" fontId="42" fillId="10" borderId="0" xfId="1" applyFont="1" applyFill="1" applyBorder="1" applyProtection="1">
      <alignment vertical="center"/>
      <protection hidden="1"/>
    </xf>
    <xf numFmtId="0" fontId="78" fillId="8" borderId="73" xfId="0" applyFont="1" applyFill="1" applyBorder="1" applyAlignment="1" applyProtection="1">
      <alignment horizontal="left" vertical="center" shrinkToFit="1"/>
      <protection locked="0"/>
    </xf>
    <xf numFmtId="194" fontId="120" fillId="15" borderId="216" xfId="0" applyNumberFormat="1" applyFont="1" applyFill="1" applyBorder="1" applyAlignment="1" applyProtection="1">
      <alignment horizontal="right" vertical="center" indent="1"/>
      <protection locked="0"/>
    </xf>
    <xf numFmtId="194" fontId="120" fillId="8" borderId="62" xfId="0" applyNumberFormat="1" applyFont="1" applyFill="1" applyBorder="1" applyAlignment="1" applyProtection="1">
      <alignment horizontal="right" vertical="center" indent="1"/>
      <protection locked="0"/>
    </xf>
    <xf numFmtId="194" fontId="120" fillId="8" borderId="73" xfId="0" applyNumberFormat="1" applyFont="1" applyFill="1" applyBorder="1" applyAlignment="1" applyProtection="1">
      <alignment horizontal="right" vertical="center" indent="1"/>
      <protection locked="0"/>
    </xf>
    <xf numFmtId="194" fontId="120" fillId="8" borderId="142" xfId="0" applyNumberFormat="1" applyFont="1" applyFill="1" applyBorder="1" applyAlignment="1" applyProtection="1">
      <alignment horizontal="right" vertical="center" indent="1"/>
      <protection locked="0"/>
    </xf>
    <xf numFmtId="38" fontId="75" fillId="9" borderId="7" xfId="1" applyFont="1" applyFill="1" applyBorder="1" applyAlignment="1" applyProtection="1">
      <alignment horizontal="center" vertical="center" shrinkToFit="1"/>
      <protection hidden="1"/>
    </xf>
    <xf numFmtId="38" fontId="75" fillId="9" borderId="40" xfId="1" applyFont="1" applyFill="1" applyBorder="1" applyAlignment="1" applyProtection="1">
      <alignment horizontal="center" vertical="top" shrinkToFit="1"/>
      <protection hidden="1"/>
    </xf>
    <xf numFmtId="38" fontId="74" fillId="9" borderId="7" xfId="1" applyFont="1" applyFill="1" applyBorder="1" applyAlignment="1" applyProtection="1">
      <alignment horizontal="center" vertical="center" shrinkToFit="1"/>
      <protection hidden="1"/>
    </xf>
    <xf numFmtId="38" fontId="82" fillId="9" borderId="38" xfId="1" applyFont="1" applyFill="1" applyBorder="1" applyAlignment="1" applyProtection="1">
      <alignment horizontal="center" vertical="center" shrinkToFit="1"/>
      <protection hidden="1"/>
    </xf>
    <xf numFmtId="38" fontId="74" fillId="9" borderId="40" xfId="1" applyFont="1" applyFill="1" applyBorder="1" applyAlignment="1" applyProtection="1">
      <alignment horizontal="center" vertical="top" shrinkToFit="1"/>
      <protection hidden="1"/>
    </xf>
    <xf numFmtId="38" fontId="13" fillId="9" borderId="0" xfId="1" applyFont="1" applyFill="1" applyAlignment="1" applyProtection="1">
      <alignment vertical="center" wrapText="1"/>
      <protection hidden="1"/>
    </xf>
    <xf numFmtId="38" fontId="13" fillId="9" borderId="0" xfId="1" applyFont="1" applyFill="1" applyProtection="1">
      <alignment vertical="center"/>
      <protection hidden="1"/>
    </xf>
    <xf numFmtId="38" fontId="69" fillId="9" borderId="149" xfId="1" applyFont="1" applyFill="1" applyBorder="1" applyProtection="1">
      <alignment vertical="center"/>
      <protection hidden="1"/>
    </xf>
    <xf numFmtId="38" fontId="69" fillId="9" borderId="146" xfId="1" applyFont="1" applyFill="1" applyBorder="1" applyProtection="1">
      <alignment vertical="center"/>
      <protection hidden="1"/>
    </xf>
    <xf numFmtId="38" fontId="69" fillId="9" borderId="0" xfId="1" applyFont="1" applyFill="1" applyBorder="1" applyProtection="1">
      <alignment vertical="center"/>
      <protection hidden="1"/>
    </xf>
    <xf numFmtId="38" fontId="69" fillId="9" borderId="1" xfId="1" applyFont="1" applyFill="1" applyBorder="1" applyProtection="1">
      <alignment vertical="center"/>
      <protection hidden="1"/>
    </xf>
    <xf numFmtId="38" fontId="69" fillId="9" borderId="135" xfId="1" applyFont="1" applyFill="1" applyBorder="1" applyProtection="1">
      <alignment vertical="center"/>
      <protection hidden="1"/>
    </xf>
    <xf numFmtId="38" fontId="69" fillId="9" borderId="201" xfId="1" applyFont="1" applyFill="1" applyBorder="1" applyProtection="1">
      <alignment vertical="center"/>
      <protection hidden="1"/>
    </xf>
    <xf numFmtId="38" fontId="69" fillId="9" borderId="2" xfId="1" applyFont="1" applyFill="1" applyBorder="1" applyProtection="1">
      <alignment vertical="center"/>
      <protection hidden="1"/>
    </xf>
    <xf numFmtId="38" fontId="69" fillId="9" borderId="202" xfId="1" applyFont="1" applyFill="1" applyBorder="1" applyProtection="1">
      <alignment vertical="center"/>
      <protection hidden="1"/>
    </xf>
    <xf numFmtId="38" fontId="69" fillId="9" borderId="148" xfId="1" applyFont="1" applyFill="1" applyBorder="1" applyProtection="1">
      <alignment vertical="center"/>
      <protection hidden="1"/>
    </xf>
    <xf numFmtId="38" fontId="69" fillId="9" borderId="145" xfId="1" applyFont="1" applyFill="1" applyBorder="1" applyProtection="1">
      <alignment vertical="center"/>
      <protection hidden="1"/>
    </xf>
    <xf numFmtId="38" fontId="69" fillId="9" borderId="203" xfId="1" applyFont="1" applyFill="1" applyBorder="1" applyProtection="1">
      <alignment vertical="center"/>
      <protection hidden="1"/>
    </xf>
    <xf numFmtId="38" fontId="69" fillId="9" borderId="204" xfId="1" applyFont="1" applyFill="1" applyBorder="1" applyProtection="1">
      <alignment vertical="center"/>
      <protection hidden="1"/>
    </xf>
    <xf numFmtId="0" fontId="43" fillId="9" borderId="0" xfId="0" applyFont="1" applyFill="1" applyProtection="1">
      <protection hidden="1"/>
    </xf>
    <xf numFmtId="177" fontId="9" fillId="9" borderId="16" xfId="1" applyNumberFormat="1" applyFont="1" applyFill="1" applyBorder="1" applyProtection="1">
      <alignment vertical="center"/>
      <protection hidden="1"/>
    </xf>
    <xf numFmtId="177" fontId="9" fillId="9" borderId="41" xfId="1" applyNumberFormat="1" applyFont="1" applyFill="1" applyBorder="1" applyProtection="1">
      <alignment vertical="center"/>
      <protection hidden="1"/>
    </xf>
    <xf numFmtId="38" fontId="13" fillId="9" borderId="0" xfId="1" applyFont="1" applyFill="1" applyBorder="1" applyProtection="1">
      <alignment vertical="center"/>
      <protection hidden="1"/>
    </xf>
    <xf numFmtId="177" fontId="9" fillId="9" borderId="78" xfId="1" applyNumberFormat="1" applyFont="1" applyFill="1" applyBorder="1" applyProtection="1">
      <alignment vertical="center"/>
      <protection hidden="1"/>
    </xf>
    <xf numFmtId="38" fontId="13" fillId="9" borderId="135" xfId="1" applyFont="1" applyFill="1" applyBorder="1" applyProtection="1">
      <alignment vertical="center"/>
      <protection hidden="1"/>
    </xf>
    <xf numFmtId="177" fontId="9" fillId="9" borderId="29" xfId="1" applyNumberFormat="1" applyFont="1" applyFill="1" applyBorder="1" applyProtection="1">
      <alignment vertical="center"/>
      <protection hidden="1"/>
    </xf>
    <xf numFmtId="38" fontId="13" fillId="9" borderId="2" xfId="1" applyFont="1" applyFill="1" applyBorder="1" applyProtection="1">
      <alignment vertical="center"/>
      <protection hidden="1"/>
    </xf>
    <xf numFmtId="0" fontId="9" fillId="9" borderId="156" xfId="2" applyFont="1" applyFill="1" applyBorder="1" applyProtection="1">
      <alignment vertical="center"/>
      <protection hidden="1"/>
    </xf>
    <xf numFmtId="0" fontId="0" fillId="0" borderId="0" xfId="0" applyAlignment="1">
      <alignment wrapText="1"/>
    </xf>
    <xf numFmtId="197" fontId="59" fillId="8" borderId="81" xfId="0" applyNumberFormat="1" applyFont="1" applyFill="1" applyBorder="1" applyAlignment="1" applyProtection="1">
      <alignment horizontal="justify" vertical="center" wrapText="1"/>
      <protection locked="0" hidden="1"/>
    </xf>
    <xf numFmtId="197" fontId="60" fillId="8" borderId="81" xfId="0" applyNumberFormat="1" applyFont="1" applyFill="1" applyBorder="1" applyAlignment="1" applyProtection="1">
      <alignment horizontal="justify" vertical="center" wrapText="1"/>
      <protection locked="0" hidden="1"/>
    </xf>
    <xf numFmtId="197" fontId="60" fillId="8" borderId="79" xfId="0" applyNumberFormat="1" applyFont="1" applyFill="1" applyBorder="1" applyAlignment="1" applyProtection="1">
      <alignment horizontal="justify" vertical="center" wrapText="1"/>
      <protection locked="0" hidden="1"/>
    </xf>
    <xf numFmtId="197" fontId="58" fillId="8" borderId="0" xfId="0" applyNumberFormat="1" applyFont="1" applyFill="1" applyAlignment="1" applyProtection="1">
      <alignment horizontal="center" vertical="center" wrapText="1"/>
      <protection locked="0" hidden="1"/>
    </xf>
    <xf numFmtId="197" fontId="58" fillId="8" borderId="0" xfId="0" applyNumberFormat="1" applyFont="1" applyFill="1" applyAlignment="1" applyProtection="1">
      <alignment horizontal="left" vertical="center" wrapText="1"/>
      <protection locked="0" hidden="1"/>
    </xf>
    <xf numFmtId="197" fontId="58" fillId="8" borderId="0" xfId="0" applyNumberFormat="1" applyFont="1" applyFill="1" applyAlignment="1" applyProtection="1">
      <alignment vertical="center" wrapText="1"/>
      <protection locked="0" hidden="1"/>
    </xf>
    <xf numFmtId="197" fontId="58" fillId="8" borderId="0" xfId="0" applyNumberFormat="1" applyFont="1" applyFill="1" applyAlignment="1" applyProtection="1">
      <alignment horizontal="justify" vertical="center" wrapText="1"/>
      <protection locked="0" hidden="1"/>
    </xf>
    <xf numFmtId="192" fontId="120" fillId="8" borderId="44" xfId="0" applyNumberFormat="1" applyFont="1" applyFill="1" applyBorder="1" applyAlignment="1" applyProtection="1">
      <alignment horizontal="center" vertical="center"/>
      <protection locked="0"/>
    </xf>
    <xf numFmtId="192" fontId="120" fillId="8" borderId="84" xfId="0" applyNumberFormat="1" applyFont="1" applyFill="1" applyBorder="1" applyAlignment="1" applyProtection="1">
      <alignment horizontal="center" vertical="center"/>
      <protection locked="0"/>
    </xf>
    <xf numFmtId="192" fontId="120" fillId="8" borderId="176" xfId="0" applyNumberFormat="1" applyFont="1" applyFill="1" applyBorder="1" applyAlignment="1" applyProtection="1">
      <alignment horizontal="center" vertical="center"/>
      <protection locked="0"/>
    </xf>
    <xf numFmtId="0" fontId="120" fillId="8" borderId="62" xfId="0" applyFont="1" applyFill="1" applyBorder="1" applyAlignment="1" applyProtection="1">
      <alignment horizontal="left" vertical="top" wrapText="1"/>
      <protection locked="0"/>
    </xf>
    <xf numFmtId="0" fontId="120" fillId="8" borderId="73" xfId="0" applyFont="1" applyFill="1" applyBorder="1" applyAlignment="1" applyProtection="1">
      <alignment horizontal="left" vertical="top"/>
      <protection locked="0"/>
    </xf>
    <xf numFmtId="0" fontId="120" fillId="8" borderId="142" xfId="0" applyFont="1" applyFill="1" applyBorder="1" applyAlignment="1" applyProtection="1">
      <alignment horizontal="left" vertical="top"/>
      <protection locked="0"/>
    </xf>
    <xf numFmtId="0" fontId="120" fillId="8" borderId="76" xfId="0" applyFont="1" applyFill="1" applyBorder="1" applyAlignment="1" applyProtection="1">
      <alignment horizontal="left" vertical="top" wrapText="1"/>
      <protection locked="0"/>
    </xf>
    <xf numFmtId="192" fontId="120" fillId="8" borderId="44" xfId="0" applyNumberFormat="1" applyFont="1" applyFill="1" applyBorder="1" applyAlignment="1" applyProtection="1">
      <alignment horizontal="center" vertical="center" wrapText="1"/>
      <protection locked="0"/>
    </xf>
    <xf numFmtId="0" fontId="120" fillId="8" borderId="81" xfId="0" applyFont="1" applyFill="1" applyBorder="1" applyAlignment="1" applyProtection="1">
      <alignment horizontal="left" vertical="top"/>
      <protection locked="0"/>
    </xf>
    <xf numFmtId="192" fontId="120" fillId="8" borderId="84" xfId="0" applyNumberFormat="1" applyFont="1" applyFill="1" applyBorder="1" applyAlignment="1" applyProtection="1">
      <alignment horizontal="center" vertical="center" wrapText="1"/>
      <protection locked="0"/>
    </xf>
    <xf numFmtId="0" fontId="120" fillId="8" borderId="189" xfId="0" applyFont="1" applyFill="1" applyBorder="1" applyAlignment="1" applyProtection="1">
      <alignment horizontal="left" vertical="top"/>
      <protection locked="0"/>
    </xf>
    <xf numFmtId="192" fontId="120" fillId="8" borderId="176" xfId="0" applyNumberFormat="1" applyFont="1" applyFill="1" applyBorder="1" applyAlignment="1" applyProtection="1">
      <alignment horizontal="center" vertical="center" wrapText="1"/>
      <protection locked="0"/>
    </xf>
    <xf numFmtId="194" fontId="120" fillId="15" borderId="209" xfId="0" applyNumberFormat="1" applyFont="1" applyFill="1" applyBorder="1" applyAlignment="1" applyProtection="1">
      <alignment horizontal="right" vertical="center" indent="1"/>
      <protection hidden="1"/>
    </xf>
    <xf numFmtId="193" fontId="120" fillId="15" borderId="209" xfId="0" applyNumberFormat="1" applyFont="1" applyFill="1" applyBorder="1" applyAlignment="1" applyProtection="1">
      <alignment horizontal="center" vertical="center"/>
      <protection hidden="1"/>
    </xf>
    <xf numFmtId="0" fontId="23" fillId="0" borderId="73" xfId="0" applyFont="1" applyBorder="1" applyAlignment="1" applyProtection="1">
      <alignment horizontal="center" vertical="center" wrapText="1"/>
      <protection hidden="1"/>
    </xf>
    <xf numFmtId="176" fontId="81" fillId="9" borderId="73" xfId="3" applyNumberFormat="1" applyFont="1" applyFill="1" applyBorder="1" applyAlignment="1" applyProtection="1">
      <alignment horizontal="right" vertical="center" wrapText="1"/>
      <protection hidden="1"/>
    </xf>
    <xf numFmtId="0" fontId="25" fillId="0" borderId="73" xfId="0" applyFont="1" applyBorder="1" applyAlignment="1" applyProtection="1">
      <alignment horizontal="center" vertical="center" wrapText="1"/>
      <protection hidden="1"/>
    </xf>
    <xf numFmtId="0" fontId="120" fillId="8" borderId="62" xfId="0" applyFont="1" applyFill="1" applyBorder="1" applyAlignment="1" applyProtection="1">
      <alignment horizontal="left" vertical="top"/>
      <protection locked="0"/>
    </xf>
    <xf numFmtId="0" fontId="0" fillId="0" borderId="0" xfId="0" applyAlignment="1" applyProtection="1">
      <alignment horizontal="center"/>
      <protection hidden="1"/>
    </xf>
    <xf numFmtId="0" fontId="30" fillId="0" borderId="0" xfId="0" applyFont="1" applyAlignment="1" applyProtection="1">
      <alignment horizontal="center" vertical="center"/>
      <protection hidden="1"/>
    </xf>
    <xf numFmtId="0" fontId="23" fillId="0" borderId="0" xfId="0" applyFont="1" applyAlignment="1" applyProtection="1">
      <alignment horizontal="justify" vertical="center"/>
      <protection hidden="1"/>
    </xf>
    <xf numFmtId="0" fontId="23" fillId="0" borderId="0" xfId="0" applyFont="1" applyAlignment="1" applyProtection="1">
      <alignment horizontal="center" vertical="center"/>
      <protection hidden="1"/>
    </xf>
    <xf numFmtId="0" fontId="86" fillId="8" borderId="54" xfId="0" applyFont="1" applyFill="1" applyBorder="1" applyAlignment="1" applyProtection="1">
      <alignment horizontal="left" vertical="center" shrinkToFit="1"/>
      <protection locked="0"/>
    </xf>
    <xf numFmtId="0" fontId="78" fillId="8" borderId="1" xfId="0" applyFont="1" applyFill="1" applyBorder="1" applyAlignment="1" applyProtection="1">
      <alignment horizontal="left" vertical="center" shrinkToFit="1"/>
      <protection locked="0"/>
    </xf>
    <xf numFmtId="0" fontId="38" fillId="0" borderId="0" xfId="0" applyFont="1" applyAlignment="1" applyProtection="1">
      <alignment horizontal="left" vertical="center" indent="1"/>
      <protection hidden="1"/>
    </xf>
    <xf numFmtId="178" fontId="106" fillId="8" borderId="0" xfId="0" applyNumberFormat="1" applyFont="1" applyFill="1" applyAlignment="1" applyProtection="1">
      <alignment horizontal="right" vertical="center" indent="1"/>
      <protection locked="0"/>
    </xf>
    <xf numFmtId="0" fontId="37" fillId="0" borderId="0" xfId="0" applyFont="1" applyAlignment="1" applyProtection="1">
      <alignment horizontal="justify" vertical="center"/>
      <protection hidden="1"/>
    </xf>
    <xf numFmtId="0" fontId="78" fillId="8" borderId="1" xfId="0" applyFont="1" applyFill="1" applyBorder="1" applyAlignment="1" applyProtection="1">
      <alignment horizontal="left" vertical="center" indent="1" shrinkToFit="1"/>
      <protection locked="0"/>
    </xf>
    <xf numFmtId="0" fontId="86" fillId="8" borderId="218" xfId="0" applyFont="1" applyFill="1" applyBorder="1" applyAlignment="1" applyProtection="1">
      <alignment horizontal="left" vertical="center" shrinkToFit="1"/>
      <protection locked="0"/>
    </xf>
    <xf numFmtId="0" fontId="28" fillId="0" borderId="0" xfId="0" applyFont="1" applyAlignment="1" applyProtection="1">
      <alignment horizontal="center" wrapText="1"/>
      <protection hidden="1"/>
    </xf>
    <xf numFmtId="195" fontId="78" fillId="8" borderId="1" xfId="0" applyNumberFormat="1" applyFont="1" applyFill="1" applyBorder="1" applyAlignment="1" applyProtection="1">
      <alignment horizontal="left" vertical="center" shrinkToFit="1"/>
      <protection locked="0"/>
    </xf>
    <xf numFmtId="0" fontId="130" fillId="18" borderId="1" xfId="0" applyFont="1" applyFill="1" applyBorder="1" applyAlignment="1" applyProtection="1">
      <alignment horizontal="left" vertical="top" indent="1" shrinkToFit="1"/>
      <protection locked="0"/>
    </xf>
    <xf numFmtId="0" fontId="78" fillId="8" borderId="1" xfId="0" applyFont="1" applyFill="1" applyBorder="1" applyAlignment="1" applyProtection="1">
      <alignment horizontal="left" indent="1" shrinkToFit="1"/>
      <protection locked="0"/>
    </xf>
    <xf numFmtId="0" fontId="45" fillId="0" borderId="0" xfId="2" applyFont="1" applyAlignment="1">
      <alignment vertical="top" wrapText="1"/>
    </xf>
    <xf numFmtId="0" fontId="45" fillId="0" borderId="0" xfId="2" applyFont="1" applyAlignment="1">
      <alignment horizontal="justify" vertical="top" wrapText="1"/>
    </xf>
    <xf numFmtId="0" fontId="47" fillId="0" borderId="74" xfId="2" applyFont="1" applyBorder="1" applyAlignment="1">
      <alignment horizontal="center" vertical="center" textRotation="255" wrapText="1" shrinkToFit="1"/>
    </xf>
    <xf numFmtId="0" fontId="47" fillId="0" borderId="62" xfId="2" applyFont="1" applyBorder="1" applyAlignment="1">
      <alignment horizontal="center" vertical="center" textRotation="255" wrapText="1" shrinkToFit="1"/>
    </xf>
    <xf numFmtId="0" fontId="48" fillId="0" borderId="9" xfId="2" applyFont="1" applyBorder="1" applyAlignment="1">
      <alignment horizontal="center" vertical="center" wrapText="1"/>
    </xf>
    <xf numFmtId="0" fontId="48" fillId="0" borderId="10" xfId="2" applyFont="1" applyBorder="1" applyAlignment="1">
      <alignment horizontal="center" vertical="center" wrapText="1"/>
    </xf>
    <xf numFmtId="0" fontId="48" fillId="0" borderId="8" xfId="2" applyFont="1" applyBorder="1" applyAlignment="1">
      <alignment horizontal="center" vertical="center" wrapText="1"/>
    </xf>
    <xf numFmtId="58" fontId="48" fillId="0" borderId="164" xfId="2" applyNumberFormat="1" applyFont="1" applyBorder="1" applyAlignment="1">
      <alignment horizontal="center" vertical="center" wrapText="1"/>
    </xf>
    <xf numFmtId="58" fontId="48" fillId="0" borderId="165" xfId="2" applyNumberFormat="1" applyFont="1" applyBorder="1" applyAlignment="1">
      <alignment horizontal="center" vertical="center" wrapText="1"/>
    </xf>
    <xf numFmtId="58" fontId="48" fillId="0" borderId="166" xfId="2" applyNumberFormat="1" applyFont="1" applyBorder="1" applyAlignment="1">
      <alignment horizontal="center" vertical="center" wrapText="1"/>
    </xf>
    <xf numFmtId="0" fontId="47" fillId="0" borderId="95" xfId="2" applyFont="1" applyBorder="1" applyAlignment="1">
      <alignment horizontal="center" vertical="center" textRotation="255"/>
    </xf>
    <xf numFmtId="0" fontId="47" fillId="0" borderId="12" xfId="2" applyFont="1" applyBorder="1" applyAlignment="1">
      <alignment horizontal="center" vertical="center" textRotation="255"/>
    </xf>
    <xf numFmtId="0" fontId="47" fillId="0" borderId="87" xfId="2" applyFont="1" applyBorder="1" applyAlignment="1">
      <alignment horizontal="center" vertical="center" textRotation="255"/>
    </xf>
    <xf numFmtId="0" fontId="51" fillId="0" borderId="126" xfId="2" applyFont="1" applyBorder="1" applyAlignment="1">
      <alignment horizontal="center" vertical="center" wrapText="1"/>
    </xf>
    <xf numFmtId="0" fontId="51" fillId="0" borderId="127" xfId="2" applyFont="1" applyBorder="1" applyAlignment="1">
      <alignment horizontal="center" vertical="center" wrapText="1"/>
    </xf>
    <xf numFmtId="0" fontId="51" fillId="0" borderId="128" xfId="2" applyFont="1" applyBorder="1" applyAlignment="1">
      <alignment horizontal="center" vertical="center" wrapText="1"/>
    </xf>
    <xf numFmtId="0" fontId="51" fillId="0" borderId="129" xfId="2" applyFont="1" applyBorder="1" applyAlignment="1">
      <alignment horizontal="center" vertical="center" wrapText="1"/>
    </xf>
    <xf numFmtId="0" fontId="51" fillId="0" borderId="130" xfId="2" applyFont="1" applyBorder="1" applyAlignment="1">
      <alignment horizontal="center" vertical="center" wrapText="1"/>
    </xf>
    <xf numFmtId="0" fontId="51" fillId="0" borderId="131" xfId="2" applyFont="1" applyBorder="1" applyAlignment="1">
      <alignment horizontal="center" vertical="center" wrapText="1"/>
    </xf>
    <xf numFmtId="0" fontId="51" fillId="0" borderId="132" xfId="2" applyFont="1" applyBorder="1" applyAlignment="1">
      <alignment horizontal="center" vertical="center" wrapText="1"/>
    </xf>
    <xf numFmtId="0" fontId="51" fillId="0" borderId="133" xfId="2" applyFont="1" applyBorder="1" applyAlignment="1">
      <alignment horizontal="center" vertical="center" wrapText="1"/>
    </xf>
    <xf numFmtId="0" fontId="51" fillId="0" borderId="134" xfId="2" applyFont="1" applyBorder="1" applyAlignment="1">
      <alignment horizontal="center" vertical="center" wrapText="1"/>
    </xf>
    <xf numFmtId="0" fontId="125" fillId="0" borderId="0" xfId="4" applyFont="1" applyAlignment="1">
      <alignment horizontal="left" vertical="center" wrapText="1"/>
    </xf>
    <xf numFmtId="0" fontId="50" fillId="0" borderId="0" xfId="2" applyFont="1" applyAlignment="1">
      <alignment horizontal="center" wrapText="1"/>
    </xf>
    <xf numFmtId="0" fontId="50" fillId="0" borderId="1" xfId="2" applyFont="1" applyBorder="1" applyAlignment="1">
      <alignment horizontal="right" vertical="top" wrapText="1"/>
    </xf>
    <xf numFmtId="0" fontId="48" fillId="0" borderId="79" xfId="2" applyFont="1" applyBorder="1" applyAlignment="1">
      <alignment horizontal="center" vertical="center" wrapText="1"/>
    </xf>
    <xf numFmtId="0" fontId="48" fillId="0" borderId="135" xfId="2" applyFont="1" applyBorder="1" applyAlignment="1">
      <alignment horizontal="center" vertical="center" wrapText="1"/>
    </xf>
    <xf numFmtId="0" fontId="48" fillId="0" borderId="78" xfId="2" applyFont="1" applyBorder="1" applyAlignment="1">
      <alignment horizontal="center" vertical="center" wrapText="1"/>
    </xf>
    <xf numFmtId="58" fontId="48" fillId="0" borderId="79" xfId="2" applyNumberFormat="1" applyFont="1" applyBorder="1" applyAlignment="1">
      <alignment horizontal="center" vertical="center" wrapText="1"/>
    </xf>
    <xf numFmtId="58" fontId="48" fillId="0" borderId="135" xfId="2" applyNumberFormat="1" applyFont="1" applyBorder="1" applyAlignment="1">
      <alignment horizontal="center" vertical="center" wrapText="1"/>
    </xf>
    <xf numFmtId="58" fontId="48" fillId="0" borderId="78" xfId="2" applyNumberFormat="1" applyFont="1" applyBorder="1" applyAlignment="1">
      <alignment horizontal="center" vertical="center" wrapText="1"/>
    </xf>
    <xf numFmtId="0" fontId="47" fillId="0" borderId="74" xfId="2" applyFont="1" applyBorder="1" applyAlignment="1">
      <alignment horizontal="center" vertical="center" shrinkToFit="1"/>
    </xf>
    <xf numFmtId="0" fontId="47" fillId="0" borderId="13" xfId="2" applyFont="1" applyBorder="1" applyAlignment="1">
      <alignment horizontal="center" vertical="center" shrinkToFit="1"/>
    </xf>
    <xf numFmtId="0" fontId="47" fillId="0" borderId="62" xfId="2" applyFont="1" applyBorder="1" applyAlignment="1">
      <alignment horizontal="center" vertical="center" shrinkToFit="1"/>
    </xf>
    <xf numFmtId="187" fontId="111" fillId="7" borderId="1" xfId="0" applyNumberFormat="1" applyFont="1" applyFill="1" applyBorder="1" applyAlignment="1">
      <alignment horizontal="left" vertical="center" indent="1" shrinkToFit="1"/>
    </xf>
    <xf numFmtId="0" fontId="111" fillId="7" borderId="1" xfId="0" applyFont="1" applyFill="1" applyBorder="1" applyAlignment="1">
      <alignment horizontal="left" vertical="center" indent="1" shrinkToFit="1"/>
    </xf>
    <xf numFmtId="0" fontId="107" fillId="0" borderId="0" xfId="0" applyFont="1" applyAlignment="1">
      <alignment vertical="center"/>
    </xf>
    <xf numFmtId="0" fontId="23" fillId="0" borderId="0" xfId="0" applyFont="1" applyAlignment="1">
      <alignment horizontal="left" vertical="center" indent="1"/>
    </xf>
    <xf numFmtId="0" fontId="23" fillId="0" borderId="0" xfId="0" applyFont="1" applyAlignment="1">
      <alignment horizontal="justify" vertical="center"/>
    </xf>
    <xf numFmtId="0" fontId="109" fillId="7" borderId="0" xfId="0" applyFont="1" applyFill="1" applyAlignment="1">
      <alignment horizontal="justify" vertical="center"/>
    </xf>
    <xf numFmtId="0" fontId="110" fillId="7" borderId="0" xfId="0" applyFont="1" applyFill="1" applyAlignment="1">
      <alignment horizontal="justify" vertical="center"/>
    </xf>
    <xf numFmtId="186" fontId="108" fillId="0" borderId="73" xfId="0" applyNumberFormat="1" applyFont="1" applyBorder="1" applyAlignment="1">
      <alignment horizontal="center" vertical="center"/>
    </xf>
    <xf numFmtId="186" fontId="111" fillId="0" borderId="73" xfId="0" applyNumberFormat="1" applyFont="1" applyBorder="1" applyAlignment="1">
      <alignment horizontal="center" vertical="center" wrapText="1"/>
    </xf>
    <xf numFmtId="0" fontId="108" fillId="0" borderId="74" xfId="0" applyFont="1" applyBorder="1" applyAlignment="1">
      <alignment horizontal="center" vertical="center" wrapText="1"/>
    </xf>
    <xf numFmtId="0" fontId="108" fillId="0" borderId="62" xfId="0" applyFont="1" applyBorder="1" applyAlignment="1">
      <alignment horizontal="center" vertical="center" wrapText="1"/>
    </xf>
    <xf numFmtId="0" fontId="108" fillId="0" borderId="73" xfId="0" applyFont="1" applyBorder="1" applyAlignment="1">
      <alignment horizontal="center" vertical="center"/>
    </xf>
    <xf numFmtId="0" fontId="99" fillId="7" borderId="71" xfId="0" applyFont="1" applyFill="1" applyBorder="1" applyAlignment="1" applyProtection="1">
      <alignment horizontal="center"/>
      <protection locked="0"/>
    </xf>
    <xf numFmtId="0" fontId="99" fillId="7" borderId="69" xfId="0" applyFont="1" applyFill="1" applyBorder="1" applyAlignment="1" applyProtection="1">
      <alignment horizontal="center"/>
      <protection locked="0"/>
    </xf>
    <xf numFmtId="0" fontId="119" fillId="0" borderId="0" xfId="0" applyFont="1" applyAlignment="1">
      <alignment horizontal="left" vertical="top" wrapText="1"/>
    </xf>
    <xf numFmtId="0" fontId="23" fillId="0" borderId="73" xfId="0" applyFont="1" applyBorder="1" applyAlignment="1">
      <alignment horizontal="center" vertical="center" wrapText="1"/>
    </xf>
    <xf numFmtId="0" fontId="25" fillId="0" borderId="0" xfId="0" applyFont="1" applyAlignment="1">
      <alignment horizontal="justify" vertical="center"/>
    </xf>
    <xf numFmtId="0" fontId="26" fillId="0" borderId="0" xfId="0" applyFont="1" applyAlignment="1">
      <alignment horizontal="justify"/>
    </xf>
    <xf numFmtId="0" fontId="23" fillId="0" borderId="74"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62" xfId="0" applyFont="1" applyBorder="1" applyAlignment="1">
      <alignment horizontal="center" vertical="center" wrapText="1"/>
    </xf>
    <xf numFmtId="0" fontId="25" fillId="0" borderId="74" xfId="0" applyFont="1" applyBorder="1" applyAlignment="1">
      <alignment horizontal="center" vertical="center" wrapText="1"/>
    </xf>
    <xf numFmtId="0" fontId="25" fillId="0" borderId="13" xfId="0" applyFont="1" applyBorder="1" applyAlignment="1">
      <alignment horizontal="center" vertical="center" wrapText="1"/>
    </xf>
    <xf numFmtId="0" fontId="25" fillId="0" borderId="62" xfId="0" applyFont="1" applyBorder="1" applyAlignment="1">
      <alignment horizontal="center" vertical="center" wrapText="1"/>
    </xf>
    <xf numFmtId="0" fontId="120" fillId="0" borderId="164" xfId="0" applyFont="1" applyBorder="1" applyAlignment="1">
      <alignment horizontal="center"/>
    </xf>
    <xf numFmtId="0" fontId="120" fillId="0" borderId="165" xfId="0" applyFont="1" applyBorder="1" applyAlignment="1">
      <alignment horizontal="center"/>
    </xf>
    <xf numFmtId="0" fontId="120" fillId="0" borderId="166" xfId="0" applyFont="1" applyBorder="1" applyAlignment="1">
      <alignment horizontal="center"/>
    </xf>
    <xf numFmtId="0" fontId="121" fillId="0" borderId="2" xfId="0" applyFont="1" applyBorder="1" applyAlignment="1">
      <alignment horizontal="left" vertical="top" wrapText="1"/>
    </xf>
    <xf numFmtId="0" fontId="120" fillId="0" borderId="2" xfId="0" applyFont="1" applyBorder="1" applyAlignment="1">
      <alignment horizontal="left" vertical="top"/>
    </xf>
    <xf numFmtId="0" fontId="120" fillId="0" borderId="4" xfId="0" applyFont="1" applyBorder="1" applyAlignment="1">
      <alignment horizontal="center"/>
    </xf>
    <xf numFmtId="0" fontId="120" fillId="0" borderId="13" xfId="0" applyFont="1" applyBorder="1" applyAlignment="1">
      <alignment horizontal="center"/>
    </xf>
    <xf numFmtId="0" fontId="27" fillId="0" borderId="35" xfId="0" applyFont="1" applyBorder="1" applyAlignment="1" applyProtection="1">
      <alignment vertical="center" wrapText="1"/>
      <protection hidden="1"/>
    </xf>
    <xf numFmtId="0" fontId="27" fillId="0" borderId="53" xfId="0" applyFont="1" applyBorder="1" applyAlignment="1" applyProtection="1">
      <alignment vertical="center" wrapText="1"/>
      <protection hidden="1"/>
    </xf>
    <xf numFmtId="0" fontId="24" fillId="10" borderId="13" xfId="0" applyFont="1" applyFill="1" applyBorder="1" applyAlignment="1" applyProtection="1">
      <alignment horizontal="center" vertical="center" wrapText="1"/>
      <protection hidden="1"/>
    </xf>
    <xf numFmtId="0" fontId="24" fillId="10" borderId="25" xfId="0" applyFont="1" applyFill="1" applyBorder="1" applyAlignment="1" applyProtection="1">
      <alignment horizontal="center" vertical="center" wrapText="1"/>
      <protection hidden="1"/>
    </xf>
    <xf numFmtId="0" fontId="38" fillId="0" borderId="0" xfId="0" applyFont="1" applyAlignment="1" applyProtection="1">
      <alignment vertical="center" wrapText="1"/>
      <protection hidden="1"/>
    </xf>
    <xf numFmtId="0" fontId="38" fillId="0" borderId="0" xfId="0" applyFont="1" applyAlignment="1" applyProtection="1">
      <alignment horizontal="justify" vertical="center" wrapText="1"/>
      <protection hidden="1"/>
    </xf>
    <xf numFmtId="0" fontId="78" fillId="8" borderId="136" xfId="0" applyFont="1" applyFill="1" applyBorder="1" applyAlignment="1" applyProtection="1">
      <alignment horizontal="center" vertical="top" wrapText="1"/>
      <protection locked="0"/>
    </xf>
    <xf numFmtId="0" fontId="78" fillId="8" borderId="188" xfId="0" applyFont="1" applyFill="1" applyBorder="1" applyAlignment="1" applyProtection="1">
      <alignment horizontal="center" vertical="top" wrapText="1"/>
      <protection locked="0"/>
    </xf>
    <xf numFmtId="0" fontId="78" fillId="8" borderId="185" xfId="0" applyFont="1" applyFill="1" applyBorder="1" applyAlignment="1" applyProtection="1">
      <alignment horizontal="center" vertical="top" wrapText="1"/>
      <protection locked="0"/>
    </xf>
    <xf numFmtId="0" fontId="78" fillId="8" borderId="186" xfId="0" applyFont="1" applyFill="1" applyBorder="1" applyAlignment="1" applyProtection="1">
      <alignment horizontal="center" vertical="top" wrapText="1"/>
      <protection locked="0"/>
    </xf>
    <xf numFmtId="0" fontId="23" fillId="0" borderId="81" xfId="0" applyFont="1" applyBorder="1" applyAlignment="1" applyProtection="1">
      <alignment horizontal="center" vertical="center" wrapText="1"/>
      <protection hidden="1"/>
    </xf>
    <xf numFmtId="0" fontId="23" fillId="0" borderId="136" xfId="0" applyFont="1" applyBorder="1" applyAlignment="1" applyProtection="1">
      <alignment horizontal="center" vertical="center" wrapText="1"/>
      <protection hidden="1"/>
    </xf>
    <xf numFmtId="0" fontId="78" fillId="8" borderId="81" xfId="0" applyFont="1" applyFill="1" applyBorder="1" applyAlignment="1" applyProtection="1">
      <alignment horizontal="left" vertical="top" wrapText="1"/>
      <protection locked="0"/>
    </xf>
    <xf numFmtId="0" fontId="78" fillId="8" borderId="136" xfId="0" applyFont="1" applyFill="1" applyBorder="1" applyAlignment="1" applyProtection="1">
      <alignment horizontal="left" vertical="top" wrapText="1"/>
      <protection locked="0"/>
    </xf>
    <xf numFmtId="0" fontId="78" fillId="8" borderId="189" xfId="0" applyFont="1" applyFill="1" applyBorder="1" applyAlignment="1" applyProtection="1">
      <alignment horizontal="left" vertical="top" wrapText="1"/>
      <protection locked="0"/>
    </xf>
    <xf numFmtId="0" fontId="78" fillId="8" borderId="185" xfId="0" applyFont="1" applyFill="1" applyBorder="1" applyAlignment="1" applyProtection="1">
      <alignment horizontal="left" vertical="top" wrapText="1"/>
      <protection locked="0"/>
    </xf>
    <xf numFmtId="0" fontId="78" fillId="8" borderId="81" xfId="0" applyFont="1" applyFill="1" applyBorder="1" applyAlignment="1" applyProtection="1">
      <alignment horizontal="center" vertical="top" wrapText="1"/>
      <protection locked="0"/>
    </xf>
    <xf numFmtId="0" fontId="78" fillId="8" borderId="80" xfId="0" applyFont="1" applyFill="1" applyBorder="1" applyAlignment="1" applyProtection="1">
      <alignment horizontal="center" vertical="top" wrapText="1"/>
      <protection locked="0"/>
    </xf>
    <xf numFmtId="0" fontId="78" fillId="8" borderId="189" xfId="0" applyFont="1" applyFill="1" applyBorder="1" applyAlignment="1" applyProtection="1">
      <alignment horizontal="center" vertical="top" wrapText="1"/>
      <protection locked="0"/>
    </xf>
    <xf numFmtId="0" fontId="78" fillId="8" borderId="187" xfId="0" applyFont="1" applyFill="1" applyBorder="1" applyAlignment="1" applyProtection="1">
      <alignment horizontal="center" vertical="top" wrapText="1"/>
      <protection locked="0"/>
    </xf>
    <xf numFmtId="0" fontId="23" fillId="0" borderId="74" xfId="0" applyFont="1" applyBorder="1" applyAlignment="1" applyProtection="1">
      <alignment horizontal="center" vertical="center" wrapText="1"/>
      <protection hidden="1"/>
    </xf>
    <xf numFmtId="0" fontId="23" fillId="0" borderId="13" xfId="0" applyFont="1" applyBorder="1" applyAlignment="1" applyProtection="1">
      <alignment horizontal="center" vertical="center" wrapText="1"/>
      <protection hidden="1"/>
    </xf>
    <xf numFmtId="0" fontId="23" fillId="0" borderId="25" xfId="0" applyFont="1" applyBorder="1" applyAlignment="1" applyProtection="1">
      <alignment horizontal="center" vertical="center" wrapText="1"/>
      <protection hidden="1"/>
    </xf>
    <xf numFmtId="0" fontId="23" fillId="0" borderId="188" xfId="0" applyFont="1" applyBorder="1" applyAlignment="1" applyProtection="1">
      <alignment horizontal="center" vertical="center" wrapText="1"/>
      <protection hidden="1"/>
    </xf>
    <xf numFmtId="0" fontId="23" fillId="0" borderId="136" xfId="0" applyFont="1" applyBorder="1" applyAlignment="1" applyProtection="1">
      <alignment horizontal="justify" vertical="center" wrapText="1"/>
      <protection hidden="1"/>
    </xf>
    <xf numFmtId="184" fontId="78" fillId="8" borderId="0" xfId="0" applyNumberFormat="1" applyFont="1" applyFill="1" applyAlignment="1" applyProtection="1">
      <alignment horizontal="left" vertical="center" wrapText="1"/>
      <protection locked="0"/>
    </xf>
    <xf numFmtId="184" fontId="78" fillId="8" borderId="63" xfId="0" applyNumberFormat="1" applyFont="1" applyFill="1" applyBorder="1" applyAlignment="1" applyProtection="1">
      <alignment horizontal="left" vertical="center" wrapText="1"/>
      <protection locked="0"/>
    </xf>
    <xf numFmtId="0" fontId="78" fillId="8" borderId="81" xfId="0" applyFont="1" applyFill="1" applyBorder="1" applyAlignment="1" applyProtection="1">
      <alignment horizontal="left" vertical="center" shrinkToFit="1"/>
      <protection locked="0"/>
    </xf>
    <xf numFmtId="0" fontId="78" fillId="8" borderId="136" xfId="0" applyFont="1" applyFill="1" applyBorder="1" applyAlignment="1" applyProtection="1">
      <alignment horizontal="left" vertical="center" shrinkToFit="1"/>
      <protection locked="0"/>
    </xf>
    <xf numFmtId="0" fontId="78" fillId="8" borderId="188" xfId="0" applyFont="1" applyFill="1" applyBorder="1" applyAlignment="1" applyProtection="1">
      <alignment horizontal="left" vertical="center" shrinkToFit="1"/>
      <protection locked="0"/>
    </xf>
    <xf numFmtId="0" fontId="28" fillId="0" borderId="76" xfId="0" applyFont="1" applyBorder="1" applyAlignment="1" applyProtection="1">
      <alignment horizontal="justify" vertical="center" wrapText="1"/>
      <protection hidden="1"/>
    </xf>
    <xf numFmtId="0" fontId="28" fillId="0" borderId="1" xfId="0" applyFont="1" applyBorder="1" applyAlignment="1" applyProtection="1">
      <alignment horizontal="justify" vertical="center" wrapText="1"/>
      <protection hidden="1"/>
    </xf>
    <xf numFmtId="0" fontId="28" fillId="0" borderId="61" xfId="0" applyFont="1" applyBorder="1" applyAlignment="1" applyProtection="1">
      <alignment horizontal="justify" vertical="center" wrapText="1"/>
      <protection hidden="1"/>
    </xf>
    <xf numFmtId="0" fontId="78" fillId="8" borderId="81" xfId="0" applyFont="1" applyFill="1" applyBorder="1" applyAlignment="1" applyProtection="1">
      <alignment horizontal="left"/>
      <protection locked="0"/>
    </xf>
    <xf numFmtId="0" fontId="78" fillId="8" borderId="136" xfId="0" applyFont="1" applyFill="1" applyBorder="1" applyAlignment="1" applyProtection="1">
      <alignment horizontal="left"/>
      <protection locked="0"/>
    </xf>
    <xf numFmtId="0" fontId="78" fillId="8" borderId="188" xfId="0" applyFont="1" applyFill="1" applyBorder="1" applyAlignment="1" applyProtection="1">
      <alignment horizontal="left"/>
      <protection locked="0"/>
    </xf>
    <xf numFmtId="0" fontId="23" fillId="0" borderId="80" xfId="0" applyFont="1" applyBorder="1" applyAlignment="1" applyProtection="1">
      <alignment horizontal="center" vertical="center" wrapText="1"/>
      <protection hidden="1"/>
    </xf>
    <xf numFmtId="0" fontId="23" fillId="0" borderId="35" xfId="0" applyFont="1" applyBorder="1" applyAlignment="1" applyProtection="1">
      <alignment horizontal="justify" vertical="center" wrapText="1"/>
      <protection hidden="1"/>
    </xf>
    <xf numFmtId="0" fontId="23" fillId="0" borderId="0" xfId="0" applyFont="1" applyAlignment="1" applyProtection="1">
      <alignment horizontal="justify" vertical="center" wrapText="1"/>
      <protection hidden="1"/>
    </xf>
    <xf numFmtId="0" fontId="23" fillId="0" borderId="63" xfId="0" applyFont="1" applyBorder="1" applyAlignment="1" applyProtection="1">
      <alignment horizontal="justify" vertical="center" wrapText="1"/>
      <protection hidden="1"/>
    </xf>
    <xf numFmtId="0" fontId="24" fillId="0" borderId="35" xfId="0" applyFont="1" applyBorder="1" applyAlignment="1" applyProtection="1">
      <alignment horizontal="justify" vertical="center" wrapText="1"/>
      <protection hidden="1"/>
    </xf>
    <xf numFmtId="0" fontId="23" fillId="0" borderId="80" xfId="0" applyFont="1" applyBorder="1" applyAlignment="1" applyProtection="1">
      <alignment horizontal="justify" vertical="center" wrapText="1"/>
      <protection hidden="1"/>
    </xf>
    <xf numFmtId="0" fontId="37" fillId="8" borderId="81" xfId="0" applyFont="1" applyFill="1" applyBorder="1" applyAlignment="1" applyProtection="1">
      <alignment horizontal="left" vertical="center" wrapText="1"/>
      <protection locked="0"/>
    </xf>
    <xf numFmtId="0" fontId="37" fillId="8" borderId="136" xfId="0" applyFont="1" applyFill="1" applyBorder="1" applyAlignment="1" applyProtection="1">
      <alignment horizontal="left" vertical="center" wrapText="1"/>
      <protection locked="0"/>
    </xf>
    <xf numFmtId="0" fontId="37" fillId="8" borderId="188" xfId="0" applyFont="1" applyFill="1" applyBorder="1" applyAlignment="1" applyProtection="1">
      <alignment horizontal="left" vertical="center" wrapText="1"/>
      <protection locked="0"/>
    </xf>
    <xf numFmtId="0" fontId="80" fillId="0" borderId="0" xfId="0" applyFont="1" applyAlignment="1" applyProtection="1">
      <alignment wrapText="1"/>
      <protection hidden="1"/>
    </xf>
    <xf numFmtId="0" fontId="80" fillId="0" borderId="2" xfId="0" applyFont="1" applyBorder="1" applyAlignment="1" applyProtection="1">
      <alignment wrapText="1"/>
      <protection hidden="1"/>
    </xf>
    <xf numFmtId="0" fontId="79" fillId="9" borderId="0" xfId="0" applyFont="1" applyFill="1" applyAlignment="1" applyProtection="1">
      <alignment shrinkToFit="1"/>
      <protection hidden="1"/>
    </xf>
    <xf numFmtId="195" fontId="78" fillId="8" borderId="81" xfId="0" applyNumberFormat="1" applyFont="1" applyFill="1" applyBorder="1" applyAlignment="1" applyProtection="1">
      <alignment horizontal="left" vertical="center" wrapText="1"/>
      <protection locked="0"/>
    </xf>
    <xf numFmtId="195" fontId="78" fillId="8" borderId="136" xfId="0" applyNumberFormat="1" applyFont="1" applyFill="1" applyBorder="1" applyAlignment="1" applyProtection="1">
      <alignment horizontal="left" vertical="center" wrapText="1"/>
      <protection locked="0"/>
    </xf>
    <xf numFmtId="195" fontId="78" fillId="8" borderId="188" xfId="0" applyNumberFormat="1" applyFont="1" applyFill="1" applyBorder="1" applyAlignment="1" applyProtection="1">
      <alignment horizontal="left" vertical="center" wrapText="1"/>
      <protection locked="0"/>
    </xf>
    <xf numFmtId="0" fontId="0" fillId="0" borderId="0" xfId="0" applyProtection="1">
      <protection hidden="1"/>
    </xf>
    <xf numFmtId="0" fontId="23" fillId="0" borderId="180" xfId="0" applyFont="1" applyBorder="1" applyAlignment="1" applyProtection="1">
      <alignment horizontal="center" vertical="center" wrapText="1"/>
      <protection hidden="1"/>
    </xf>
    <xf numFmtId="0" fontId="23" fillId="0" borderId="181" xfId="0" applyFont="1" applyBorder="1" applyAlignment="1" applyProtection="1">
      <alignment horizontal="center" vertical="center" wrapText="1"/>
      <protection hidden="1"/>
    </xf>
    <xf numFmtId="0" fontId="23" fillId="0" borderId="183" xfId="0" applyFont="1" applyBorder="1" applyAlignment="1" applyProtection="1">
      <alignment horizontal="justify" vertical="center" wrapText="1"/>
      <protection hidden="1"/>
    </xf>
    <xf numFmtId="0" fontId="23" fillId="0" borderId="70" xfId="0" applyFont="1" applyBorder="1" applyAlignment="1" applyProtection="1">
      <alignment horizontal="justify" vertical="center" wrapText="1"/>
      <protection hidden="1"/>
    </xf>
    <xf numFmtId="0" fontId="23" fillId="0" borderId="184" xfId="0" applyFont="1" applyBorder="1" applyAlignment="1" applyProtection="1">
      <alignment horizontal="justify" vertical="center" wrapText="1"/>
      <protection hidden="1"/>
    </xf>
    <xf numFmtId="0" fontId="24" fillId="0" borderId="12" xfId="0" applyFont="1" applyBorder="1" applyAlignment="1" applyProtection="1">
      <alignment horizontal="justify" vertical="center" wrapText="1"/>
      <protection hidden="1"/>
    </xf>
    <xf numFmtId="0" fontId="24" fillId="0" borderId="87" xfId="0" applyFont="1" applyBorder="1" applyAlignment="1" applyProtection="1">
      <alignment horizontal="justify" vertical="center" wrapText="1"/>
      <protection hidden="1"/>
    </xf>
    <xf numFmtId="0" fontId="23" fillId="0" borderId="73" xfId="0" applyFont="1" applyBorder="1" applyAlignment="1" applyProtection="1">
      <alignment horizontal="justify" vertical="center" wrapText="1"/>
      <protection hidden="1"/>
    </xf>
    <xf numFmtId="0" fontId="23" fillId="0" borderId="73" xfId="0" applyFont="1" applyBorder="1" applyAlignment="1" applyProtection="1">
      <alignment horizontal="left" vertical="center" shrinkToFit="1"/>
      <protection hidden="1"/>
    </xf>
    <xf numFmtId="0" fontId="23" fillId="0" borderId="182" xfId="0" applyFont="1" applyBorder="1" applyAlignment="1" applyProtection="1">
      <alignment horizontal="center" vertical="center" wrapText="1"/>
      <protection hidden="1"/>
    </xf>
    <xf numFmtId="0" fontId="25" fillId="2" borderId="73" xfId="0" applyFont="1" applyFill="1" applyBorder="1" applyAlignment="1" applyProtection="1">
      <alignment horizontal="center" vertical="center" wrapText="1"/>
      <protection hidden="1"/>
    </xf>
    <xf numFmtId="0" fontId="25" fillId="2" borderId="84" xfId="0" applyFont="1" applyFill="1" applyBorder="1" applyAlignment="1" applyProtection="1">
      <alignment horizontal="center" vertical="center" wrapText="1"/>
      <protection hidden="1"/>
    </xf>
    <xf numFmtId="0" fontId="78" fillId="8" borderId="73" xfId="0" applyFont="1" applyFill="1" applyBorder="1" applyAlignment="1" applyProtection="1">
      <alignment horizontal="left" vertical="top" wrapText="1"/>
      <protection locked="0"/>
    </xf>
    <xf numFmtId="0" fontId="78" fillId="8" borderId="84" xfId="0" applyFont="1" applyFill="1" applyBorder="1" applyAlignment="1" applyProtection="1">
      <alignment horizontal="left" vertical="top" wrapText="1"/>
      <protection locked="0"/>
    </xf>
    <xf numFmtId="0" fontId="68" fillId="10" borderId="153" xfId="2" applyFont="1" applyFill="1" applyBorder="1" applyAlignment="1" applyProtection="1">
      <alignment vertical="top" wrapText="1"/>
      <protection hidden="1"/>
    </xf>
    <xf numFmtId="0" fontId="69" fillId="9" borderId="154" xfId="2" applyFont="1" applyFill="1" applyBorder="1" applyAlignment="1" applyProtection="1">
      <alignment vertical="top" wrapText="1"/>
      <protection hidden="1"/>
    </xf>
    <xf numFmtId="0" fontId="69" fillId="9" borderId="155" xfId="2" applyFont="1" applyFill="1" applyBorder="1" applyAlignment="1" applyProtection="1">
      <alignment vertical="top" wrapText="1"/>
      <protection hidden="1"/>
    </xf>
    <xf numFmtId="0" fontId="69" fillId="9" borderId="157" xfId="2" applyFont="1" applyFill="1" applyBorder="1" applyAlignment="1" applyProtection="1">
      <alignment vertical="top" wrapText="1"/>
      <protection hidden="1"/>
    </xf>
    <xf numFmtId="38" fontId="74" fillId="9" borderId="58" xfId="1" applyFont="1" applyFill="1" applyBorder="1" applyAlignment="1" applyProtection="1">
      <alignment horizontal="center" vertical="center" textRotation="255" shrinkToFit="1"/>
      <protection hidden="1"/>
    </xf>
    <xf numFmtId="38" fontId="74" fillId="9" borderId="12" xfId="1" applyFont="1" applyFill="1" applyBorder="1" applyAlignment="1" applyProtection="1">
      <alignment horizontal="center" vertical="center" textRotation="255" shrinkToFit="1"/>
      <protection hidden="1"/>
    </xf>
    <xf numFmtId="38" fontId="74" fillId="9" borderId="24" xfId="1" applyFont="1" applyFill="1" applyBorder="1" applyAlignment="1" applyProtection="1">
      <alignment horizontal="center" vertical="center" textRotation="255" shrinkToFit="1"/>
      <protection hidden="1"/>
    </xf>
    <xf numFmtId="38" fontId="74" fillId="9" borderId="4" xfId="1" applyFont="1" applyFill="1" applyBorder="1" applyAlignment="1" applyProtection="1">
      <alignment horizontal="center" vertical="center" wrapText="1"/>
      <protection hidden="1"/>
    </xf>
    <xf numFmtId="38" fontId="74" fillId="9" borderId="13" xfId="1" applyFont="1" applyFill="1" applyBorder="1" applyAlignment="1" applyProtection="1">
      <alignment horizontal="center" vertical="center" wrapText="1"/>
      <protection hidden="1"/>
    </xf>
    <xf numFmtId="38" fontId="74" fillId="9" borderId="25" xfId="1" applyFont="1" applyFill="1" applyBorder="1" applyAlignment="1" applyProtection="1">
      <alignment horizontal="center" vertical="center" wrapText="1"/>
      <protection hidden="1"/>
    </xf>
    <xf numFmtId="38" fontId="82" fillId="9" borderId="33" xfId="1" applyFont="1" applyFill="1" applyBorder="1" applyAlignment="1" applyProtection="1">
      <alignment horizontal="center" vertical="center" shrinkToFit="1"/>
      <protection hidden="1"/>
    </xf>
    <xf numFmtId="38" fontId="82" fillId="9" borderId="19" xfId="1" applyFont="1" applyFill="1" applyBorder="1" applyAlignment="1" applyProtection="1">
      <alignment horizontal="center" vertical="center" shrinkToFit="1"/>
      <protection hidden="1"/>
    </xf>
    <xf numFmtId="38" fontId="82" fillId="9" borderId="36" xfId="1" applyFont="1" applyFill="1" applyBorder="1" applyAlignment="1" applyProtection="1">
      <alignment horizontal="center" vertical="center" shrinkToFit="1"/>
      <protection hidden="1"/>
    </xf>
    <xf numFmtId="196" fontId="77" fillId="9" borderId="6" xfId="1" applyNumberFormat="1" applyFont="1" applyFill="1" applyBorder="1" applyAlignment="1" applyProtection="1">
      <alignment horizontal="center" vertical="center" shrinkToFit="1"/>
      <protection hidden="1"/>
    </xf>
    <xf numFmtId="196" fontId="77" fillId="9" borderId="14" xfId="1" applyNumberFormat="1" applyFont="1" applyFill="1" applyBorder="1" applyAlignment="1" applyProtection="1">
      <alignment horizontal="center" vertical="center" shrinkToFit="1"/>
      <protection hidden="1"/>
    </xf>
    <xf numFmtId="196" fontId="77" fillId="9" borderId="39" xfId="1" applyNumberFormat="1" applyFont="1" applyFill="1" applyBorder="1" applyAlignment="1" applyProtection="1">
      <alignment horizontal="center" vertical="center" shrinkToFit="1"/>
      <protection hidden="1"/>
    </xf>
    <xf numFmtId="38" fontId="76" fillId="9" borderId="33" xfId="1" applyFont="1" applyFill="1" applyBorder="1" applyAlignment="1" applyProtection="1">
      <alignment horizontal="left" vertical="center"/>
      <protection hidden="1"/>
    </xf>
    <xf numFmtId="38" fontId="76" fillId="9" borderId="36" xfId="1" applyFont="1" applyFill="1" applyBorder="1" applyAlignment="1" applyProtection="1">
      <alignment horizontal="left" vertical="center"/>
      <protection hidden="1"/>
    </xf>
    <xf numFmtId="38" fontId="13" fillId="10" borderId="15" xfId="1" applyFont="1" applyFill="1" applyBorder="1" applyAlignment="1" applyProtection="1">
      <alignment horizontal="center" vertical="center" textRotation="255" shrinkToFit="1"/>
      <protection hidden="1"/>
    </xf>
    <xf numFmtId="38" fontId="13" fillId="10" borderId="16" xfId="1" applyFont="1" applyFill="1" applyBorder="1" applyAlignment="1" applyProtection="1">
      <alignment horizontal="center" vertical="center" textRotation="255" shrinkToFit="1"/>
      <protection hidden="1"/>
    </xf>
    <xf numFmtId="38" fontId="76" fillId="9" borderId="20" xfId="1" applyFont="1" applyFill="1" applyBorder="1" applyAlignment="1" applyProtection="1">
      <alignment horizontal="left" vertical="center"/>
      <protection hidden="1"/>
    </xf>
    <xf numFmtId="38" fontId="76" fillId="9" borderId="42" xfId="1" applyFont="1" applyFill="1" applyBorder="1" applyAlignment="1" applyProtection="1">
      <alignment horizontal="left" vertical="center"/>
      <protection hidden="1"/>
    </xf>
    <xf numFmtId="185" fontId="77" fillId="9" borderId="37" xfId="1" applyNumberFormat="1" applyFont="1" applyFill="1" applyBorder="1" applyAlignment="1" applyProtection="1">
      <alignment horizontal="center" vertical="center" shrinkToFit="1"/>
      <protection hidden="1"/>
    </xf>
    <xf numFmtId="185" fontId="77" fillId="9" borderId="43" xfId="1" applyNumberFormat="1" applyFont="1" applyFill="1" applyBorder="1" applyAlignment="1" applyProtection="1">
      <alignment horizontal="center" vertical="center" shrinkToFit="1"/>
      <protection hidden="1"/>
    </xf>
    <xf numFmtId="38" fontId="13" fillId="10" borderId="49" xfId="1" applyFont="1" applyFill="1" applyBorder="1" applyAlignment="1" applyProtection="1">
      <alignment horizontal="left" vertical="center" wrapText="1"/>
      <protection hidden="1"/>
    </xf>
    <xf numFmtId="38" fontId="13" fillId="10" borderId="50" xfId="1" applyFont="1" applyFill="1" applyBorder="1" applyAlignment="1" applyProtection="1">
      <alignment horizontal="left" vertical="center" wrapText="1"/>
      <protection hidden="1"/>
    </xf>
    <xf numFmtId="38" fontId="123" fillId="9" borderId="51" xfId="1" applyFont="1" applyFill="1" applyBorder="1" applyAlignment="1" applyProtection="1">
      <alignment horizontal="left" vertical="top" wrapText="1"/>
      <protection locked="0" hidden="1"/>
    </xf>
    <xf numFmtId="38" fontId="123" fillId="9" borderId="49" xfId="1" applyFont="1" applyFill="1" applyBorder="1" applyAlignment="1" applyProtection="1">
      <alignment horizontal="left" vertical="top" wrapText="1"/>
      <protection locked="0" hidden="1"/>
    </xf>
    <xf numFmtId="38" fontId="123" fillId="9" borderId="52" xfId="1" applyFont="1" applyFill="1" applyBorder="1" applyAlignment="1" applyProtection="1">
      <alignment horizontal="left" vertical="top" wrapText="1"/>
      <protection locked="0" hidden="1"/>
    </xf>
    <xf numFmtId="38" fontId="13" fillId="10" borderId="55" xfId="1" applyFont="1" applyFill="1" applyBorder="1" applyAlignment="1" applyProtection="1">
      <alignment horizontal="left" vertical="center" wrapText="1"/>
      <protection hidden="1"/>
    </xf>
    <xf numFmtId="38" fontId="13" fillId="10" borderId="56" xfId="1" applyFont="1" applyFill="1" applyBorder="1" applyAlignment="1" applyProtection="1">
      <alignment horizontal="left" vertical="center" wrapText="1"/>
      <protection hidden="1"/>
    </xf>
    <xf numFmtId="38" fontId="13" fillId="10" borderId="60" xfId="1" applyFont="1" applyFill="1" applyBorder="1" applyAlignment="1" applyProtection="1">
      <alignment horizontal="left" vertical="center" wrapText="1"/>
      <protection hidden="1"/>
    </xf>
    <xf numFmtId="38" fontId="123" fillId="9" borderId="55" xfId="1" applyFont="1" applyFill="1" applyBorder="1" applyAlignment="1" applyProtection="1">
      <alignment horizontal="left" vertical="top" wrapText="1"/>
      <protection locked="0" hidden="1"/>
    </xf>
    <xf numFmtId="38" fontId="123" fillId="9" borderId="56" xfId="1" applyFont="1" applyFill="1" applyBorder="1" applyAlignment="1" applyProtection="1">
      <alignment horizontal="left" vertical="top" wrapText="1"/>
      <protection locked="0" hidden="1"/>
    </xf>
    <xf numFmtId="38" fontId="123" fillId="9" borderId="57" xfId="1" applyFont="1" applyFill="1" applyBorder="1" applyAlignment="1" applyProtection="1">
      <alignment horizontal="left" vertical="top" wrapText="1"/>
      <protection locked="0" hidden="1"/>
    </xf>
    <xf numFmtId="38" fontId="13" fillId="10" borderId="45" xfId="1" applyFont="1" applyFill="1" applyBorder="1" applyAlignment="1" applyProtection="1">
      <alignment horizontal="left" vertical="center" wrapText="1"/>
      <protection hidden="1"/>
    </xf>
    <xf numFmtId="38" fontId="13" fillId="10" borderId="46" xfId="1" applyFont="1" applyFill="1" applyBorder="1" applyAlignment="1" applyProtection="1">
      <alignment horizontal="left" vertical="center" wrapText="1"/>
      <protection hidden="1"/>
    </xf>
    <xf numFmtId="38" fontId="14" fillId="10" borderId="46" xfId="1" applyFont="1" applyFill="1" applyBorder="1" applyAlignment="1" applyProtection="1">
      <alignment horizontal="right" vertical="top" wrapText="1"/>
      <protection hidden="1"/>
    </xf>
    <xf numFmtId="38" fontId="14" fillId="10" borderId="47" xfId="1" applyFont="1" applyFill="1" applyBorder="1" applyAlignment="1" applyProtection="1">
      <alignment horizontal="right" vertical="top" wrapText="1"/>
      <protection hidden="1"/>
    </xf>
    <xf numFmtId="38" fontId="123" fillId="9" borderId="45" xfId="1" applyFont="1" applyFill="1" applyBorder="1" applyAlignment="1" applyProtection="1">
      <alignment horizontal="left" vertical="top" wrapText="1"/>
      <protection locked="0" hidden="1"/>
    </xf>
    <xf numFmtId="38" fontId="123" fillId="9" borderId="46" xfId="1" applyFont="1" applyFill="1" applyBorder="1" applyAlignment="1" applyProtection="1">
      <alignment horizontal="left" vertical="top" wrapText="1"/>
      <protection locked="0" hidden="1"/>
    </xf>
    <xf numFmtId="38" fontId="123" fillId="9" borderId="48" xfId="1" applyFont="1" applyFill="1" applyBorder="1" applyAlignment="1" applyProtection="1">
      <alignment horizontal="left" vertical="top" wrapText="1"/>
      <protection locked="0" hidden="1"/>
    </xf>
    <xf numFmtId="185" fontId="77" fillId="9" borderId="34" xfId="1" applyNumberFormat="1" applyFont="1" applyFill="1" applyBorder="1" applyAlignment="1" applyProtection="1">
      <alignment horizontal="center" vertical="center" shrinkToFit="1"/>
      <protection hidden="1"/>
    </xf>
    <xf numFmtId="38" fontId="74" fillId="9" borderId="32" xfId="1" applyFont="1" applyFill="1" applyBorder="1" applyAlignment="1" applyProtection="1">
      <alignment horizontal="center" vertical="center" textRotation="255" shrinkToFit="1"/>
      <protection hidden="1"/>
    </xf>
    <xf numFmtId="38" fontId="74" fillId="9" borderId="35" xfId="1" applyFont="1" applyFill="1" applyBorder="1" applyAlignment="1" applyProtection="1">
      <alignment horizontal="center" vertical="center" textRotation="255" shrinkToFit="1"/>
      <protection hidden="1"/>
    </xf>
    <xf numFmtId="38" fontId="74" fillId="9" borderId="53" xfId="1" applyFont="1" applyFill="1" applyBorder="1" applyAlignment="1" applyProtection="1">
      <alignment horizontal="center" vertical="center" textRotation="255" shrinkToFit="1"/>
      <protection hidden="1"/>
    </xf>
    <xf numFmtId="38" fontId="6" fillId="10" borderId="0" xfId="1" applyFont="1" applyFill="1" applyAlignment="1" applyProtection="1">
      <alignment horizontal="center" vertical="center"/>
      <protection hidden="1"/>
    </xf>
    <xf numFmtId="0" fontId="10" fillId="10" borderId="1" xfId="2" applyFont="1" applyFill="1" applyBorder="1" applyAlignment="1" applyProtection="1">
      <alignment horizontal="right"/>
      <protection hidden="1"/>
    </xf>
    <xf numFmtId="0" fontId="11" fillId="10" borderId="2" xfId="2" applyFont="1" applyFill="1" applyBorder="1" applyAlignment="1" applyProtection="1">
      <alignment horizontal="right" vertical="center"/>
      <protection hidden="1"/>
    </xf>
    <xf numFmtId="0" fontId="13" fillId="10" borderId="4" xfId="2" applyFont="1" applyFill="1" applyBorder="1" applyAlignment="1" applyProtection="1">
      <alignment horizontal="center" vertical="center" textRotation="255" wrapText="1"/>
      <protection hidden="1"/>
    </xf>
    <xf numFmtId="0" fontId="13" fillId="10" borderId="13" xfId="2" applyFont="1" applyFill="1" applyBorder="1" applyAlignment="1" applyProtection="1">
      <alignment horizontal="center" vertical="center" textRotation="255" wrapText="1"/>
      <protection hidden="1"/>
    </xf>
    <xf numFmtId="0" fontId="13" fillId="10" borderId="25" xfId="2" applyFont="1" applyFill="1" applyBorder="1" applyAlignment="1" applyProtection="1">
      <alignment horizontal="center" vertical="center" textRotation="255" wrapText="1"/>
      <protection hidden="1"/>
    </xf>
    <xf numFmtId="176" fontId="13" fillId="10" borderId="6" xfId="2" applyNumberFormat="1" applyFont="1" applyFill="1" applyBorder="1" applyAlignment="1" applyProtection="1">
      <alignment horizontal="center" vertical="center" textRotation="255" wrapText="1"/>
      <protection hidden="1"/>
    </xf>
    <xf numFmtId="176" fontId="13" fillId="10" borderId="14" xfId="2" applyNumberFormat="1" applyFont="1" applyFill="1" applyBorder="1" applyAlignment="1" applyProtection="1">
      <alignment horizontal="center" vertical="center" textRotation="255" wrapText="1"/>
      <protection hidden="1"/>
    </xf>
    <xf numFmtId="0" fontId="13" fillId="10" borderId="7" xfId="2" applyFont="1" applyFill="1" applyBorder="1" applyAlignment="1" applyProtection="1">
      <alignment horizontal="center" vertical="center" textRotation="255" wrapText="1"/>
      <protection hidden="1"/>
    </xf>
    <xf numFmtId="0" fontId="13" fillId="10" borderId="8" xfId="2" applyFont="1" applyFill="1" applyBorder="1" applyAlignment="1" applyProtection="1">
      <alignment horizontal="center" vertical="center" textRotation="255" wrapText="1"/>
      <protection hidden="1"/>
    </xf>
    <xf numFmtId="0" fontId="13" fillId="10" borderId="15" xfId="2" applyFont="1" applyFill="1" applyBorder="1" applyAlignment="1" applyProtection="1">
      <alignment horizontal="center" vertical="center" textRotation="255" wrapText="1"/>
      <protection hidden="1"/>
    </xf>
    <xf numFmtId="0" fontId="13" fillId="10" borderId="16" xfId="2" applyFont="1" applyFill="1" applyBorder="1" applyAlignment="1" applyProtection="1">
      <alignment horizontal="center" vertical="center" textRotation="255" wrapText="1"/>
      <protection hidden="1"/>
    </xf>
    <xf numFmtId="0" fontId="13" fillId="10" borderId="28" xfId="2" applyFont="1" applyFill="1" applyBorder="1" applyAlignment="1" applyProtection="1">
      <alignment horizontal="center" vertical="center" textRotation="255" wrapText="1"/>
      <protection hidden="1"/>
    </xf>
    <xf numFmtId="0" fontId="13" fillId="10" borderId="29" xfId="2" applyFont="1" applyFill="1" applyBorder="1" applyAlignment="1" applyProtection="1">
      <alignment horizontal="center" vertical="center" textRotation="255" wrapText="1"/>
      <protection hidden="1"/>
    </xf>
    <xf numFmtId="0" fontId="13" fillId="10" borderId="9" xfId="2" applyFont="1" applyFill="1" applyBorder="1" applyAlignment="1" applyProtection="1">
      <alignment horizontal="center" vertical="center" wrapText="1"/>
      <protection hidden="1"/>
    </xf>
    <xf numFmtId="0" fontId="13" fillId="10" borderId="8" xfId="2" applyFont="1" applyFill="1" applyBorder="1" applyAlignment="1" applyProtection="1">
      <alignment horizontal="center" vertical="center" wrapText="1"/>
      <protection hidden="1"/>
    </xf>
    <xf numFmtId="0" fontId="13" fillId="10" borderId="17" xfId="2" applyFont="1" applyFill="1" applyBorder="1" applyAlignment="1" applyProtection="1">
      <alignment horizontal="center" vertical="center" wrapText="1"/>
      <protection hidden="1"/>
    </xf>
    <xf numFmtId="0" fontId="13" fillId="10" borderId="16" xfId="2" applyFont="1" applyFill="1" applyBorder="1" applyAlignment="1" applyProtection="1">
      <alignment horizontal="center" vertical="center" wrapText="1"/>
      <protection hidden="1"/>
    </xf>
    <xf numFmtId="0" fontId="13" fillId="10" borderId="10" xfId="2" applyFont="1" applyFill="1" applyBorder="1" applyAlignment="1" applyProtection="1">
      <alignment horizontal="center" vertical="center" wrapText="1"/>
      <protection hidden="1"/>
    </xf>
    <xf numFmtId="0" fontId="13" fillId="10" borderId="0" xfId="2" applyFont="1" applyFill="1" applyAlignment="1" applyProtection="1">
      <alignment horizontal="center" vertical="center" wrapText="1"/>
      <protection hidden="1"/>
    </xf>
    <xf numFmtId="0" fontId="13" fillId="10" borderId="11" xfId="2" applyFont="1" applyFill="1" applyBorder="1" applyAlignment="1" applyProtection="1">
      <alignment horizontal="center" vertical="center" wrapText="1"/>
      <protection hidden="1"/>
    </xf>
    <xf numFmtId="0" fontId="13" fillId="10" borderId="18" xfId="2" applyFont="1" applyFill="1" applyBorder="1" applyAlignment="1" applyProtection="1">
      <alignment horizontal="center" vertical="center" wrapText="1"/>
      <protection hidden="1"/>
    </xf>
    <xf numFmtId="0" fontId="13" fillId="10" borderId="31" xfId="2" applyFont="1" applyFill="1" applyBorder="1" applyAlignment="1" applyProtection="1">
      <alignment horizontal="center" vertical="center" wrapText="1"/>
      <protection hidden="1"/>
    </xf>
    <xf numFmtId="0" fontId="13" fillId="10" borderId="12" xfId="2" applyFont="1" applyFill="1" applyBorder="1" applyAlignment="1" applyProtection="1">
      <alignment horizontal="center" vertical="center" textRotation="255" wrapText="1"/>
      <protection hidden="1"/>
    </xf>
    <xf numFmtId="0" fontId="13" fillId="10" borderId="24" xfId="2" applyFont="1" applyFill="1" applyBorder="1" applyAlignment="1" applyProtection="1">
      <alignment horizontal="center" vertical="center" textRotation="255" wrapText="1"/>
      <protection hidden="1"/>
    </xf>
    <xf numFmtId="0" fontId="13" fillId="10" borderId="19" xfId="2" applyFont="1" applyFill="1" applyBorder="1" applyAlignment="1" applyProtection="1">
      <alignment horizontal="center" vertical="center" textRotation="255" wrapText="1"/>
      <protection hidden="1"/>
    </xf>
    <xf numFmtId="0" fontId="13" fillId="10" borderId="26" xfId="2" applyFont="1" applyFill="1" applyBorder="1" applyAlignment="1" applyProtection="1">
      <alignment horizontal="center" vertical="center" textRotation="255" wrapText="1"/>
      <protection hidden="1"/>
    </xf>
    <xf numFmtId="38" fontId="77" fillId="9" borderId="1" xfId="1" applyFont="1" applyFill="1" applyBorder="1" applyAlignment="1" applyProtection="1">
      <alignment horizontal="left" indent="1"/>
      <protection hidden="1"/>
    </xf>
    <xf numFmtId="38" fontId="76" fillId="9" borderId="6" xfId="1" applyFont="1" applyFill="1" applyBorder="1" applyAlignment="1" applyProtection="1">
      <alignment horizontal="center" vertical="center" shrinkToFit="1"/>
      <protection hidden="1"/>
    </xf>
    <xf numFmtId="38" fontId="76" fillId="9" borderId="14" xfId="1" applyFont="1" applyFill="1" applyBorder="1" applyAlignment="1" applyProtection="1">
      <alignment horizontal="center" vertical="center" shrinkToFit="1"/>
      <protection hidden="1"/>
    </xf>
    <xf numFmtId="38" fontId="76" fillId="9" borderId="39" xfId="1" applyFont="1" applyFill="1" applyBorder="1" applyAlignment="1" applyProtection="1">
      <alignment horizontal="center" vertical="center" shrinkToFit="1"/>
      <protection hidden="1"/>
    </xf>
    <xf numFmtId="40" fontId="76" fillId="9" borderId="7" xfId="1" applyNumberFormat="1" applyFont="1" applyFill="1" applyBorder="1" applyAlignment="1" applyProtection="1">
      <alignment horizontal="center" vertical="center" shrinkToFit="1"/>
      <protection hidden="1"/>
    </xf>
    <xf numFmtId="40" fontId="76" fillId="9" borderId="15" xfId="1" applyNumberFormat="1" applyFont="1" applyFill="1" applyBorder="1" applyAlignment="1" applyProtection="1">
      <alignment horizontal="center" vertical="center" shrinkToFit="1"/>
      <protection hidden="1"/>
    </xf>
    <xf numFmtId="40" fontId="76" fillId="9" borderId="40" xfId="1" applyNumberFormat="1" applyFont="1" applyFill="1" applyBorder="1" applyAlignment="1" applyProtection="1">
      <alignment horizontal="center" vertical="center" shrinkToFit="1"/>
      <protection hidden="1"/>
    </xf>
    <xf numFmtId="185" fontId="77" fillId="9" borderId="11" xfId="1" applyNumberFormat="1" applyFont="1" applyFill="1" applyBorder="1" applyAlignment="1" applyProtection="1">
      <alignment horizontal="center" vertical="center" shrinkToFit="1"/>
      <protection hidden="1"/>
    </xf>
    <xf numFmtId="185" fontId="77" fillId="9" borderId="18" xfId="1" applyNumberFormat="1" applyFont="1" applyFill="1" applyBorder="1" applyAlignment="1" applyProtection="1">
      <alignment horizontal="center" vertical="center" shrinkToFit="1"/>
      <protection hidden="1"/>
    </xf>
    <xf numFmtId="185" fontId="77" fillId="9" borderId="44" xfId="1" applyNumberFormat="1" applyFont="1" applyFill="1" applyBorder="1" applyAlignment="1" applyProtection="1">
      <alignment horizontal="center" vertical="center" shrinkToFit="1"/>
      <protection hidden="1"/>
    </xf>
    <xf numFmtId="38" fontId="123" fillId="17" borderId="45" xfId="0" applyNumberFormat="1" applyFont="1" applyFill="1" applyBorder="1" applyAlignment="1" applyProtection="1">
      <alignment horizontal="left" vertical="top" wrapText="1"/>
      <protection locked="0" hidden="1"/>
    </xf>
    <xf numFmtId="38" fontId="123" fillId="17" borderId="46" xfId="0" applyNumberFormat="1" applyFont="1" applyFill="1" applyBorder="1" applyAlignment="1" applyProtection="1">
      <alignment horizontal="left" vertical="top" wrapText="1"/>
      <protection locked="0" hidden="1"/>
    </xf>
    <xf numFmtId="38" fontId="123" fillId="17" borderId="205" xfId="0" applyNumberFormat="1" applyFont="1" applyFill="1" applyBorder="1" applyAlignment="1" applyProtection="1">
      <alignment horizontal="left" vertical="top" wrapText="1"/>
      <protection locked="0" hidden="1"/>
    </xf>
    <xf numFmtId="38" fontId="123" fillId="17" borderId="51" xfId="0" applyNumberFormat="1" applyFont="1" applyFill="1" applyBorder="1" applyAlignment="1" applyProtection="1">
      <alignment horizontal="left" vertical="top" wrapText="1"/>
      <protection locked="0" hidden="1"/>
    </xf>
    <xf numFmtId="38" fontId="123" fillId="17" borderId="49" xfId="0" applyNumberFormat="1" applyFont="1" applyFill="1" applyBorder="1" applyAlignment="1" applyProtection="1">
      <alignment horizontal="left" vertical="top" wrapText="1"/>
      <protection locked="0" hidden="1"/>
    </xf>
    <xf numFmtId="38" fontId="123" fillId="17" borderId="206" xfId="0" applyNumberFormat="1" applyFont="1" applyFill="1" applyBorder="1" applyAlignment="1" applyProtection="1">
      <alignment horizontal="left" vertical="top" wrapText="1"/>
      <protection locked="0" hidden="1"/>
    </xf>
    <xf numFmtId="38" fontId="123" fillId="17" borderId="55" xfId="0" applyNumberFormat="1" applyFont="1" applyFill="1" applyBorder="1" applyAlignment="1" applyProtection="1">
      <alignment horizontal="left" vertical="top" wrapText="1"/>
      <protection locked="0" hidden="1"/>
    </xf>
    <xf numFmtId="38" fontId="123" fillId="17" borderId="56" xfId="0" applyNumberFormat="1" applyFont="1" applyFill="1" applyBorder="1" applyAlignment="1" applyProtection="1">
      <alignment horizontal="left" vertical="top" wrapText="1"/>
      <protection locked="0" hidden="1"/>
    </xf>
    <xf numFmtId="38" fontId="123" fillId="17" borderId="207" xfId="0" applyNumberFormat="1" applyFont="1" applyFill="1" applyBorder="1" applyAlignment="1" applyProtection="1">
      <alignment horizontal="left" vertical="top" wrapText="1"/>
      <protection locked="0" hidden="1"/>
    </xf>
    <xf numFmtId="183" fontId="77" fillId="9" borderId="37" xfId="1" applyNumberFormat="1" applyFont="1" applyFill="1" applyBorder="1" applyAlignment="1" applyProtection="1">
      <alignment horizontal="center" vertical="center" shrinkToFit="1"/>
      <protection hidden="1"/>
    </xf>
    <xf numFmtId="183" fontId="77" fillId="9" borderId="43" xfId="1" applyNumberFormat="1" applyFont="1" applyFill="1" applyBorder="1" applyAlignment="1" applyProtection="1">
      <alignment horizontal="center" vertical="center" shrinkToFit="1"/>
      <protection hidden="1"/>
    </xf>
    <xf numFmtId="0" fontId="13" fillId="10" borderId="10" xfId="2" applyFont="1" applyFill="1" applyBorder="1" applyAlignment="1" applyProtection="1">
      <alignment horizontal="left" vertical="center" wrapText="1"/>
      <protection hidden="1"/>
    </xf>
    <xf numFmtId="0" fontId="13" fillId="10" borderId="0" xfId="2" applyFont="1" applyFill="1" applyAlignment="1" applyProtection="1">
      <alignment horizontal="left" vertical="center" wrapText="1"/>
      <protection hidden="1"/>
    </xf>
    <xf numFmtId="0" fontId="69" fillId="10" borderId="1" xfId="2" applyFont="1" applyFill="1" applyBorder="1" applyAlignment="1" applyProtection="1">
      <alignment vertical="top" wrapText="1"/>
      <protection hidden="1"/>
    </xf>
    <xf numFmtId="0" fontId="69" fillId="10" borderId="158" xfId="2" applyFont="1" applyFill="1" applyBorder="1" applyAlignment="1" applyProtection="1">
      <alignment vertical="top" wrapText="1"/>
      <protection hidden="1"/>
    </xf>
    <xf numFmtId="0" fontId="68" fillId="10" borderId="0" xfId="2" applyFont="1" applyFill="1" applyAlignment="1" applyProtection="1">
      <alignment horizontal="left" vertical="center" wrapText="1"/>
      <protection hidden="1"/>
    </xf>
    <xf numFmtId="0" fontId="68" fillId="10" borderId="153" xfId="2" applyFont="1" applyFill="1" applyBorder="1" applyAlignment="1" applyProtection="1">
      <alignment horizontal="left" vertical="center" wrapText="1"/>
      <protection hidden="1"/>
    </xf>
    <xf numFmtId="38" fontId="75" fillId="9" borderId="32" xfId="1" applyFont="1" applyFill="1" applyBorder="1" applyAlignment="1" applyProtection="1">
      <alignment horizontal="center" vertical="center" textRotation="255" shrinkToFit="1"/>
      <protection hidden="1"/>
    </xf>
    <xf numFmtId="38" fontId="75" fillId="9" borderId="35" xfId="1" applyFont="1" applyFill="1" applyBorder="1" applyAlignment="1" applyProtection="1">
      <alignment horizontal="center" vertical="center" textRotation="255" shrinkToFit="1"/>
      <protection hidden="1"/>
    </xf>
    <xf numFmtId="38" fontId="75" fillId="9" borderId="53" xfId="1" applyFont="1" applyFill="1" applyBorder="1" applyAlignment="1" applyProtection="1">
      <alignment horizontal="center" vertical="center" textRotation="255" shrinkToFit="1"/>
      <protection hidden="1"/>
    </xf>
    <xf numFmtId="38" fontId="13" fillId="0" borderId="55" xfId="1" applyFont="1" applyFill="1" applyBorder="1" applyAlignment="1" applyProtection="1">
      <alignment horizontal="left" vertical="center" wrapText="1"/>
      <protection hidden="1"/>
    </xf>
    <xf numFmtId="38" fontId="13" fillId="0" borderId="56" xfId="1" applyFont="1" applyFill="1" applyBorder="1" applyAlignment="1" applyProtection="1">
      <alignment horizontal="left" vertical="center" wrapText="1"/>
      <protection hidden="1"/>
    </xf>
    <xf numFmtId="38" fontId="13" fillId="0" borderId="60" xfId="1" applyFont="1" applyFill="1" applyBorder="1" applyAlignment="1" applyProtection="1">
      <alignment horizontal="left" vertical="center" wrapText="1"/>
      <protection hidden="1"/>
    </xf>
    <xf numFmtId="38" fontId="103" fillId="9" borderId="64" xfId="1" applyFont="1" applyFill="1" applyBorder="1" applyAlignment="1" applyProtection="1">
      <alignment horizontal="left" vertical="center" indent="2"/>
      <protection hidden="1"/>
    </xf>
    <xf numFmtId="38" fontId="103" fillId="9" borderId="62" xfId="1" applyFont="1" applyFill="1" applyBorder="1" applyAlignment="1" applyProtection="1">
      <alignment horizontal="left" vertical="center" indent="2"/>
      <protection hidden="1"/>
    </xf>
    <xf numFmtId="38" fontId="13" fillId="0" borderId="45" xfId="1" applyFont="1" applyFill="1" applyBorder="1" applyAlignment="1" applyProtection="1">
      <alignment horizontal="left" vertical="center" wrapText="1"/>
      <protection hidden="1"/>
    </xf>
    <xf numFmtId="38" fontId="13" fillId="0" borderId="46" xfId="1" applyFont="1" applyFill="1" applyBorder="1" applyAlignment="1" applyProtection="1">
      <alignment horizontal="left" vertical="center" wrapText="1"/>
      <protection hidden="1"/>
    </xf>
    <xf numFmtId="38" fontId="13" fillId="0" borderId="46" xfId="1" applyFont="1" applyFill="1" applyBorder="1" applyAlignment="1" applyProtection="1">
      <alignment horizontal="right" vertical="top" wrapText="1"/>
      <protection hidden="1"/>
    </xf>
    <xf numFmtId="38" fontId="13" fillId="0" borderId="47" xfId="1" applyFont="1" applyFill="1" applyBorder="1" applyAlignment="1" applyProtection="1">
      <alignment horizontal="right" vertical="top" wrapText="1"/>
      <protection hidden="1"/>
    </xf>
    <xf numFmtId="38" fontId="103" fillId="9" borderId="33" xfId="1" applyFont="1" applyFill="1" applyBorder="1" applyAlignment="1" applyProtection="1">
      <alignment horizontal="left" vertical="center" indent="2"/>
      <protection hidden="1"/>
    </xf>
    <xf numFmtId="38" fontId="103" fillId="9" borderId="36" xfId="1" applyFont="1" applyFill="1" applyBorder="1" applyAlignment="1" applyProtection="1">
      <alignment horizontal="left" vertical="center" indent="2"/>
      <protection hidden="1"/>
    </xf>
    <xf numFmtId="38" fontId="75" fillId="9" borderId="4" xfId="1" applyFont="1" applyFill="1" applyBorder="1" applyAlignment="1" applyProtection="1">
      <alignment horizontal="center" vertical="center" wrapText="1"/>
      <protection hidden="1"/>
    </xf>
    <xf numFmtId="38" fontId="75" fillId="9" borderId="13" xfId="1" applyFont="1" applyFill="1" applyBorder="1" applyAlignment="1" applyProtection="1">
      <alignment horizontal="center" vertical="center" wrapText="1"/>
      <protection hidden="1"/>
    </xf>
    <xf numFmtId="38" fontId="75" fillId="9" borderId="25" xfId="1" applyFont="1" applyFill="1" applyBorder="1" applyAlignment="1" applyProtection="1">
      <alignment horizontal="center" vertical="center" wrapText="1"/>
      <protection hidden="1"/>
    </xf>
    <xf numFmtId="38" fontId="75" fillId="9" borderId="33" xfId="1" applyFont="1" applyFill="1" applyBorder="1" applyAlignment="1" applyProtection="1">
      <alignment horizontal="center" vertical="center" shrinkToFit="1"/>
      <protection hidden="1"/>
    </xf>
    <xf numFmtId="38" fontId="75" fillId="9" borderId="19" xfId="1" applyFont="1" applyFill="1" applyBorder="1" applyAlignment="1" applyProtection="1">
      <alignment horizontal="center" vertical="center" shrinkToFit="1"/>
      <protection hidden="1"/>
    </xf>
    <xf numFmtId="196" fontId="75" fillId="9" borderId="6" xfId="1" applyNumberFormat="1" applyFont="1" applyFill="1" applyBorder="1" applyAlignment="1" applyProtection="1">
      <alignment horizontal="center" vertical="center" shrinkToFit="1"/>
      <protection hidden="1"/>
    </xf>
    <xf numFmtId="196" fontId="75" fillId="9" borderId="14" xfId="1" applyNumberFormat="1" applyFont="1" applyFill="1" applyBorder="1" applyAlignment="1" applyProtection="1">
      <alignment horizontal="center" vertical="center" shrinkToFit="1"/>
      <protection hidden="1"/>
    </xf>
    <xf numFmtId="196" fontId="75" fillId="9" borderId="39" xfId="1" applyNumberFormat="1" applyFont="1" applyFill="1" applyBorder="1" applyAlignment="1" applyProtection="1">
      <alignment horizontal="center" vertical="center" shrinkToFit="1"/>
      <protection hidden="1"/>
    </xf>
    <xf numFmtId="38" fontId="123" fillId="9" borderId="56" xfId="1" applyFont="1" applyFill="1" applyBorder="1" applyAlignment="1" applyProtection="1">
      <alignment horizontal="left" vertical="center" wrapText="1"/>
      <protection hidden="1"/>
    </xf>
    <xf numFmtId="38" fontId="123" fillId="9" borderId="57" xfId="1" applyFont="1" applyFill="1" applyBorder="1" applyAlignment="1" applyProtection="1">
      <alignment horizontal="left" vertical="center" wrapText="1"/>
      <protection hidden="1"/>
    </xf>
    <xf numFmtId="38" fontId="13" fillId="0" borderId="15" xfId="1" applyFont="1" applyFill="1" applyBorder="1" applyAlignment="1" applyProtection="1">
      <alignment horizontal="center" vertical="center" textRotation="255" shrinkToFit="1"/>
      <protection hidden="1"/>
    </xf>
    <xf numFmtId="38" fontId="13" fillId="0" borderId="16" xfId="1" applyFont="1" applyFill="1" applyBorder="1" applyAlignment="1" applyProtection="1">
      <alignment horizontal="center" vertical="center" textRotation="255" shrinkToFit="1"/>
      <protection hidden="1"/>
    </xf>
    <xf numFmtId="38" fontId="123" fillId="9" borderId="4" xfId="1" applyFont="1" applyFill="1" applyBorder="1" applyAlignment="1" applyProtection="1">
      <alignment horizontal="left" vertical="center" wrapText="1" shrinkToFit="1"/>
      <protection hidden="1"/>
    </xf>
    <xf numFmtId="38" fontId="123" fillId="9" borderId="13" xfId="1" applyFont="1" applyFill="1" applyBorder="1" applyAlignment="1" applyProtection="1">
      <alignment horizontal="left" vertical="center" shrinkToFit="1"/>
      <protection hidden="1"/>
    </xf>
    <xf numFmtId="38" fontId="123" fillId="9" borderId="62" xfId="1" applyFont="1" applyFill="1" applyBorder="1" applyAlignment="1" applyProtection="1">
      <alignment horizontal="left" vertical="center" shrinkToFit="1"/>
      <protection hidden="1"/>
    </xf>
    <xf numFmtId="38" fontId="13" fillId="0" borderId="49" xfId="1" applyFont="1" applyFill="1" applyBorder="1" applyAlignment="1" applyProtection="1">
      <alignment horizontal="left" vertical="center" wrapText="1"/>
      <protection hidden="1"/>
    </xf>
    <xf numFmtId="38" fontId="13" fillId="0" borderId="50" xfId="1" applyFont="1" applyFill="1" applyBorder="1" applyAlignment="1" applyProtection="1">
      <alignment horizontal="left" vertical="center" wrapText="1"/>
      <protection hidden="1"/>
    </xf>
    <xf numFmtId="38" fontId="123" fillId="9" borderId="49" xfId="1" applyFont="1" applyFill="1" applyBorder="1" applyAlignment="1" applyProtection="1">
      <alignment horizontal="left" vertical="center" wrapText="1"/>
      <protection hidden="1"/>
    </xf>
    <xf numFmtId="38" fontId="123" fillId="9" borderId="52" xfId="1" applyFont="1" applyFill="1" applyBorder="1" applyAlignment="1" applyProtection="1">
      <alignment horizontal="left" vertical="center" wrapText="1"/>
      <protection hidden="1"/>
    </xf>
    <xf numFmtId="38" fontId="103" fillId="9" borderId="4" xfId="1" applyFont="1" applyFill="1" applyBorder="1" applyAlignment="1" applyProtection="1">
      <alignment horizontal="left" vertical="center" indent="2"/>
      <protection hidden="1"/>
    </xf>
    <xf numFmtId="38" fontId="103" fillId="9" borderId="65" xfId="1" applyFont="1" applyFill="1" applyBorder="1" applyAlignment="1" applyProtection="1">
      <alignment horizontal="left" vertical="center" indent="2"/>
      <protection hidden="1"/>
    </xf>
    <xf numFmtId="38" fontId="103" fillId="9" borderId="20" xfId="1" applyFont="1" applyFill="1" applyBorder="1" applyAlignment="1" applyProtection="1">
      <alignment horizontal="left" vertical="center" indent="2"/>
      <protection hidden="1"/>
    </xf>
    <xf numFmtId="38" fontId="103" fillId="9" borderId="42" xfId="1" applyFont="1" applyFill="1" applyBorder="1" applyAlignment="1" applyProtection="1">
      <alignment horizontal="left" vertical="center" indent="2"/>
      <protection hidden="1"/>
    </xf>
    <xf numFmtId="0" fontId="13" fillId="0" borderId="0" xfId="2" applyFont="1" applyAlignment="1" applyProtection="1">
      <alignment horizontal="left" vertical="center" wrapText="1"/>
      <protection hidden="1"/>
    </xf>
    <xf numFmtId="0" fontId="13" fillId="0" borderId="10" xfId="2" applyFont="1" applyBorder="1" applyAlignment="1" applyProtection="1">
      <alignment horizontal="left" vertical="center" wrapText="1"/>
      <protection hidden="1"/>
    </xf>
    <xf numFmtId="38" fontId="123" fillId="9" borderId="46" xfId="1" applyFont="1" applyFill="1" applyBorder="1" applyAlignment="1" applyProtection="1">
      <alignment horizontal="left" vertical="center" wrapText="1"/>
      <protection hidden="1"/>
    </xf>
    <xf numFmtId="38" fontId="123" fillId="9" borderId="48" xfId="1" applyFont="1" applyFill="1" applyBorder="1" applyAlignment="1" applyProtection="1">
      <alignment horizontal="left" vertical="center" wrapText="1"/>
      <protection hidden="1"/>
    </xf>
    <xf numFmtId="192" fontId="76" fillId="9" borderId="11" xfId="1" applyNumberFormat="1" applyFont="1" applyFill="1" applyBorder="1" applyAlignment="1" applyProtection="1">
      <alignment horizontal="center" vertical="center" shrinkToFit="1"/>
      <protection hidden="1"/>
    </xf>
    <xf numFmtId="192" fontId="76" fillId="9" borderId="18" xfId="1" applyNumberFormat="1" applyFont="1" applyFill="1" applyBorder="1" applyAlignment="1" applyProtection="1">
      <alignment horizontal="center" vertical="center" shrinkToFit="1"/>
      <protection hidden="1"/>
    </xf>
    <xf numFmtId="192" fontId="76" fillId="9" borderId="44" xfId="1" applyNumberFormat="1" applyFont="1" applyFill="1" applyBorder="1" applyAlignment="1" applyProtection="1">
      <alignment horizontal="center" vertical="center" shrinkToFit="1"/>
      <protection hidden="1"/>
    </xf>
    <xf numFmtId="0" fontId="13" fillId="0" borderId="0" xfId="2" applyFont="1" applyAlignment="1" applyProtection="1">
      <alignment vertical="center" wrapText="1"/>
      <protection hidden="1"/>
    </xf>
    <xf numFmtId="38" fontId="6" fillId="0" borderId="0" xfId="1" applyFont="1" applyAlignment="1" applyProtection="1">
      <alignment horizontal="center" vertical="center"/>
      <protection hidden="1"/>
    </xf>
    <xf numFmtId="0" fontId="13" fillId="0" borderId="4" xfId="2" applyFont="1" applyBorder="1" applyAlignment="1" applyProtection="1">
      <alignment horizontal="center" vertical="center" textRotation="255" wrapText="1"/>
      <protection hidden="1"/>
    </xf>
    <xf numFmtId="0" fontId="13" fillId="0" borderId="13" xfId="2" applyFont="1" applyBorder="1" applyAlignment="1" applyProtection="1">
      <alignment horizontal="center" vertical="center" textRotation="255" wrapText="1"/>
      <protection hidden="1"/>
    </xf>
    <xf numFmtId="0" fontId="13" fillId="0" borderId="25" xfId="2" applyFont="1" applyBorder="1" applyAlignment="1" applyProtection="1">
      <alignment horizontal="center" vertical="center" textRotation="255" wrapText="1"/>
      <protection hidden="1"/>
    </xf>
    <xf numFmtId="0" fontId="13" fillId="0" borderId="6" xfId="2" applyFont="1" applyBorder="1" applyAlignment="1" applyProtection="1">
      <alignment horizontal="center" vertical="center" textRotation="255" wrapText="1"/>
      <protection hidden="1"/>
    </xf>
    <xf numFmtId="0" fontId="13" fillId="0" borderId="14" xfId="2" applyFont="1" applyBorder="1" applyAlignment="1" applyProtection="1">
      <alignment horizontal="center" vertical="center" textRotation="255" wrapText="1"/>
      <protection hidden="1"/>
    </xf>
    <xf numFmtId="0" fontId="13" fillId="0" borderId="7" xfId="2" applyFont="1" applyBorder="1" applyAlignment="1" applyProtection="1">
      <alignment horizontal="center" vertical="center" textRotation="255" wrapText="1"/>
      <protection hidden="1"/>
    </xf>
    <xf numFmtId="0" fontId="13" fillId="0" borderId="8" xfId="2" applyFont="1" applyBorder="1" applyAlignment="1" applyProtection="1">
      <alignment horizontal="center" vertical="center" textRotation="255" wrapText="1"/>
      <protection hidden="1"/>
    </xf>
    <xf numFmtId="0" fontId="13" fillId="0" borderId="15" xfId="2" applyFont="1" applyBorder="1" applyAlignment="1" applyProtection="1">
      <alignment horizontal="center" vertical="center" textRotation="255" wrapText="1"/>
      <protection hidden="1"/>
    </xf>
    <xf numFmtId="0" fontId="13" fillId="0" borderId="16" xfId="2" applyFont="1" applyBorder="1" applyAlignment="1" applyProtection="1">
      <alignment horizontal="center" vertical="center" textRotation="255" wrapText="1"/>
      <protection hidden="1"/>
    </xf>
    <xf numFmtId="0" fontId="13" fillId="0" borderId="28" xfId="2" applyFont="1" applyBorder="1" applyAlignment="1" applyProtection="1">
      <alignment horizontal="center" vertical="center" textRotation="255" wrapText="1"/>
      <protection hidden="1"/>
    </xf>
    <xf numFmtId="0" fontId="13" fillId="0" borderId="29" xfId="2" applyFont="1" applyBorder="1" applyAlignment="1" applyProtection="1">
      <alignment horizontal="center" vertical="center" textRotation="255" wrapText="1"/>
      <protection hidden="1"/>
    </xf>
    <xf numFmtId="0" fontId="13" fillId="0" borderId="12" xfId="2" applyFont="1" applyBorder="1" applyAlignment="1" applyProtection="1">
      <alignment horizontal="center" vertical="center" textRotation="255" wrapText="1"/>
      <protection hidden="1"/>
    </xf>
    <xf numFmtId="0" fontId="13" fillId="0" borderId="24" xfId="2" applyFont="1" applyBorder="1" applyAlignment="1" applyProtection="1">
      <alignment horizontal="center" vertical="center" textRotation="255" wrapText="1"/>
      <protection hidden="1"/>
    </xf>
    <xf numFmtId="0" fontId="13" fillId="0" borderId="19" xfId="2" applyFont="1" applyBorder="1" applyAlignment="1" applyProtection="1">
      <alignment horizontal="center" vertical="center" wrapText="1"/>
      <protection hidden="1"/>
    </xf>
    <xf numFmtId="0" fontId="13" fillId="0" borderId="26" xfId="2" applyFont="1" applyBorder="1" applyAlignment="1" applyProtection="1">
      <alignment horizontal="center" vertical="center" wrapText="1"/>
      <protection hidden="1"/>
    </xf>
    <xf numFmtId="0" fontId="10" fillId="0" borderId="1" xfId="2" applyFont="1" applyBorder="1" applyAlignment="1" applyProtection="1">
      <alignment horizontal="right"/>
      <protection hidden="1"/>
    </xf>
    <xf numFmtId="0" fontId="11" fillId="0" borderId="2" xfId="2" applyFont="1" applyBorder="1" applyAlignment="1" applyProtection="1">
      <alignment horizontal="right" vertical="center"/>
      <protection hidden="1"/>
    </xf>
    <xf numFmtId="0" fontId="13" fillId="0" borderId="11" xfId="2" applyFont="1" applyBorder="1" applyAlignment="1" applyProtection="1">
      <alignment horizontal="center" vertical="center" wrapText="1"/>
      <protection hidden="1"/>
    </xf>
    <xf numFmtId="0" fontId="13" fillId="0" borderId="18" xfId="2" applyFont="1" applyBorder="1" applyAlignment="1" applyProtection="1">
      <alignment horizontal="center" vertical="center" wrapText="1"/>
      <protection hidden="1"/>
    </xf>
    <xf numFmtId="0" fontId="13" fillId="0" borderId="31" xfId="2" applyFont="1" applyBorder="1" applyAlignment="1" applyProtection="1">
      <alignment horizontal="center" vertical="center" wrapText="1"/>
      <protection hidden="1"/>
    </xf>
    <xf numFmtId="38" fontId="68" fillId="9" borderId="155" xfId="1" applyFont="1" applyFill="1" applyBorder="1" applyAlignment="1" applyProtection="1">
      <alignment vertical="center" wrapText="1"/>
      <protection hidden="1"/>
    </xf>
    <xf numFmtId="38" fontId="68" fillId="9" borderId="157" xfId="1" applyFont="1" applyFill="1" applyBorder="1" applyAlignment="1" applyProtection="1">
      <alignment vertical="center" wrapText="1"/>
      <protection hidden="1"/>
    </xf>
    <xf numFmtId="0" fontId="13" fillId="0" borderId="4" xfId="2" applyFont="1" applyBorder="1" applyAlignment="1" applyProtection="1">
      <alignment horizontal="center" vertical="center" wrapText="1"/>
      <protection hidden="1"/>
    </xf>
    <xf numFmtId="0" fontId="13" fillId="0" borderId="65" xfId="2" applyFont="1" applyBorder="1" applyAlignment="1" applyProtection="1">
      <alignment horizontal="center" vertical="center" wrapText="1"/>
      <protection hidden="1"/>
    </xf>
    <xf numFmtId="0" fontId="13" fillId="0" borderId="9" xfId="2" applyFont="1" applyBorder="1" applyAlignment="1" applyProtection="1">
      <alignment horizontal="center" vertical="center" wrapText="1"/>
      <protection hidden="1"/>
    </xf>
    <xf numFmtId="0" fontId="13" fillId="0" borderId="10" xfId="2" applyFont="1" applyBorder="1" applyAlignment="1" applyProtection="1">
      <alignment horizontal="center" vertical="center" wrapText="1"/>
      <protection hidden="1"/>
    </xf>
    <xf numFmtId="0" fontId="13" fillId="0" borderId="68" xfId="2" applyFont="1" applyBorder="1" applyAlignment="1" applyProtection="1">
      <alignment horizontal="center" vertical="center" wrapText="1"/>
      <protection hidden="1"/>
    </xf>
    <xf numFmtId="0" fontId="13" fillId="0" borderId="54" xfId="2" applyFont="1" applyBorder="1" applyAlignment="1" applyProtection="1">
      <alignment horizontal="center" vertical="center" wrapText="1"/>
      <protection hidden="1"/>
    </xf>
    <xf numFmtId="0" fontId="13" fillId="0" borderId="13" xfId="2" applyFont="1" applyBorder="1" applyAlignment="1" applyProtection="1">
      <alignment horizontal="center" vertical="center" wrapText="1"/>
      <protection hidden="1"/>
    </xf>
    <xf numFmtId="0" fontId="13" fillId="0" borderId="25" xfId="2" applyFont="1" applyBorder="1" applyAlignment="1" applyProtection="1">
      <alignment horizontal="center" vertical="center" wrapText="1"/>
      <protection hidden="1"/>
    </xf>
    <xf numFmtId="0" fontId="13" fillId="0" borderId="59" xfId="2" applyFont="1" applyBorder="1" applyAlignment="1" applyProtection="1">
      <alignment horizontal="center" vertical="center" wrapText="1"/>
      <protection hidden="1"/>
    </xf>
    <xf numFmtId="0" fontId="13" fillId="0" borderId="66" xfId="2" applyFont="1" applyBorder="1" applyAlignment="1" applyProtection="1">
      <alignment horizontal="center" vertical="center" wrapText="1"/>
      <protection hidden="1"/>
    </xf>
    <xf numFmtId="0" fontId="13" fillId="0" borderId="8" xfId="2" applyFont="1" applyBorder="1" applyAlignment="1" applyProtection="1">
      <alignment horizontal="center" vertical="center" wrapText="1"/>
      <protection hidden="1"/>
    </xf>
    <xf numFmtId="0" fontId="13" fillId="0" borderId="67" xfId="2" applyFont="1" applyBorder="1" applyAlignment="1" applyProtection="1">
      <alignment horizontal="center" vertical="center" wrapText="1"/>
      <protection hidden="1"/>
    </xf>
    <xf numFmtId="0" fontId="120" fillId="8" borderId="73" xfId="0" applyFont="1" applyFill="1" applyBorder="1" applyAlignment="1" applyProtection="1">
      <alignment vertical="top" wrapText="1"/>
      <protection locked="0"/>
    </xf>
    <xf numFmtId="0" fontId="120" fillId="8" borderId="142" xfId="0" applyFont="1" applyFill="1" applyBorder="1" applyAlignment="1" applyProtection="1">
      <alignment vertical="top" wrapText="1"/>
      <protection locked="0"/>
    </xf>
  </cellXfs>
  <cellStyles count="6">
    <cellStyle name="桁区切り" xfId="3" builtinId="6"/>
    <cellStyle name="桁区切り 2" xfId="1" xr:uid="{F584E830-DA9E-4CE0-9720-891B9FECB73B}"/>
    <cellStyle name="標準" xfId="0" builtinId="0"/>
    <cellStyle name="標準 2" xfId="2" xr:uid="{D64CDEED-9723-4110-B55A-57AE99989D54}"/>
    <cellStyle name="標準 2 2" xfId="4" xr:uid="{925ED1A1-A8B8-46BA-B607-A196FC42E953}"/>
    <cellStyle name="標準 2 3" xfId="5" xr:uid="{582F694E-4661-44FE-9158-B0347F93799B}"/>
  </cellStyles>
  <dxfs count="73">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ill>
        <patternFill>
          <bgColor rgb="FFE7FFFF"/>
        </patternFill>
      </fill>
    </dxf>
    <dxf>
      <fill>
        <patternFill>
          <bgColor rgb="FFE7FFFF"/>
        </patternFill>
      </fill>
    </dxf>
    <dxf>
      <font>
        <b/>
        <i val="0"/>
        <strike val="0"/>
      </font>
    </dxf>
    <dxf>
      <fill>
        <patternFill>
          <bgColor rgb="FFE7FFFF"/>
        </patternFill>
      </fill>
    </dxf>
    <dxf>
      <font>
        <b/>
        <i val="0"/>
        <strike val="0"/>
      </font>
    </dxf>
    <dxf>
      <font>
        <b/>
        <i val="0"/>
      </font>
      <fill>
        <patternFill>
          <bgColor rgb="FFFFC000"/>
        </patternFill>
      </fill>
    </dxf>
    <dxf>
      <fill>
        <patternFill>
          <bgColor rgb="FF92D050"/>
        </patternFill>
      </fill>
    </dxf>
  </dxfs>
  <tableStyles count="0" defaultTableStyle="TableStyleMedium2" defaultPivotStyle="PivotStyleLight16"/>
  <colors>
    <mruColors>
      <color rgb="FFE9F3E9"/>
      <color rgb="FFE7FFFF"/>
      <color rgb="FFD6F1CF"/>
      <color rgb="FFFFFFCC"/>
      <color rgb="FFCCFFFF"/>
      <color rgb="FFCCFFCC"/>
      <color rgb="FFFFEEDD"/>
      <color rgb="FFDCEAD6"/>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fmlaLink="$D$19" lockText="1" noThreeD="1"/>
</file>

<file path=xl/ctrlProps/ctrlProp2.xml><?xml version="1.0" encoding="utf-8"?>
<formControlPr xmlns="http://schemas.microsoft.com/office/spreadsheetml/2009/9/main" objectType="CheckBox" fmlaLink="$H$19" lockText="1" noThreeD="1"/>
</file>

<file path=xl/ctrlProps/ctrlProp3.xml><?xml version="1.0" encoding="utf-8"?>
<formControlPr xmlns="http://schemas.microsoft.com/office/spreadsheetml/2009/9/main" objectType="CheckBox" fmlaLink="$B$13" lockText="1" noThreeD="1"/>
</file>

<file path=xl/ctrlProps/ctrlProp4.xml><?xml version="1.0" encoding="utf-8"?>
<formControlPr xmlns="http://schemas.microsoft.com/office/spreadsheetml/2009/9/main" objectType="CheckBox" fmlaLink="$B$14" lockText="1" noThreeD="1"/>
</file>

<file path=xl/ctrlProps/ctrlProp5.xml><?xml version="1.0" encoding="utf-8"?>
<formControlPr xmlns="http://schemas.microsoft.com/office/spreadsheetml/2009/9/main" objectType="CheckBox" fmlaLink="$B$15" lockText="1" noThreeD="1"/>
</file>

<file path=xl/ctrlProps/ctrlProp6.xml><?xml version="1.0" encoding="utf-8"?>
<formControlPr xmlns="http://schemas.microsoft.com/office/spreadsheetml/2009/9/main" objectType="CheckBox" fmlaLink="$B$16" lockText="1" noThreeD="1"/>
</file>

<file path=xl/ctrlProps/ctrlProp7.xml><?xml version="1.0" encoding="utf-8"?>
<formControlPr xmlns="http://schemas.microsoft.com/office/spreadsheetml/2009/9/main" objectType="CheckBox" fmlaLink="$B$17" lockText="1" noThreeD="1"/>
</file>

<file path=xl/ctrlProps/ctrlProp8.xml><?xml version="1.0" encoding="utf-8"?>
<formControlPr xmlns="http://schemas.microsoft.com/office/spreadsheetml/2009/9/main" objectType="CheckBox" fmlaLink="$B$18" lockText="1" noThreeD="1"/>
</file>

<file path=xl/ctrlProps/ctrlProp9.xml><?xml version="1.0" encoding="utf-8"?>
<formControlPr xmlns="http://schemas.microsoft.com/office/spreadsheetml/2009/9/main" objectType="CheckBox" fmlaLink="$D$20" lockText="1" noThreeD="1"/>
</file>

<file path=xl/ctrlProps/ctrlProp10.xml><?xml version="1.0" encoding="utf-8"?>
<formControlPr xmlns="http://schemas.microsoft.com/office/spreadsheetml/2009/9/main" objectType="CheckBox" fmlaLink="$F$20" lockText="1" noThreeD="1"/>
</file>

<file path=xl/ctrlProps/ctrlProp11.xml><?xml version="1.0" encoding="utf-8"?>
<formControlPr xmlns="http://schemas.microsoft.com/office/spreadsheetml/2009/9/main" objectType="CheckBox" fmlaLink="$H$20" lockText="1" noThreeD="1"/>
</file>

<file path=xl/ctrlProps/ctrlProp12.xml><?xml version="1.0" encoding="utf-8"?>
<formControlPr xmlns="http://schemas.microsoft.com/office/spreadsheetml/2009/9/main" objectType="CheckBox" fmlaLink="$K$19" lockText="1" noThreeD="1"/>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svg"/></Relationships>
</file>

<file path=xl/drawings/_rels/drawing3.xml.rels><?xml version="1.0" encoding="UTF-8" standalone="yes"?>
<Relationships xmlns="http://schemas.openxmlformats.org/package/2006/relationships"><Relationship Id="rId3" Type="http://schemas.openxmlformats.org/officeDocument/2006/relationships/hyperlink" Target="#&#24773;&#22577;&#20844;&#38283;&#38917;&#30446;!A1"/><Relationship Id="rId2" Type="http://schemas.openxmlformats.org/officeDocument/2006/relationships/hyperlink" Target="#&#12304;&#20837;&#21147;&#12471;&#12540;&#12488;&#12305;&#26685;&#22521;&#35336;&#30011;&#26360;!A1"/><Relationship Id="rId1" Type="http://schemas.openxmlformats.org/officeDocument/2006/relationships/hyperlink" Target="#&#29983;&#29987;&#12411;&#22580;&#19968;&#35239;!A1"/><Relationship Id="rId4" Type="http://schemas.openxmlformats.org/officeDocument/2006/relationships/hyperlink" Target="#'&#12304;&#20837;&#21147;&#12471;&#12540;&#12488;&#12305;&#26685;&#22521;&#35336;&#30011;&#26360; (&#39178;&#28082;&#26685;&#22521;)'!A1"/></Relationships>
</file>

<file path=xl/drawings/_rels/drawing4.xml.rels><?xml version="1.0" encoding="UTF-8" standalone="yes"?>
<Relationships xmlns="http://schemas.openxmlformats.org/package/2006/relationships"><Relationship Id="rId3" Type="http://schemas.openxmlformats.org/officeDocument/2006/relationships/hyperlink" Target="#&#24773;&#22577;&#20844;&#38283;&#38917;&#30446;!A1"/><Relationship Id="rId2" Type="http://schemas.openxmlformats.org/officeDocument/2006/relationships/hyperlink" Target="#&#12304;&#20837;&#21147;&#12471;&#12540;&#12488;&#12305;&#26685;&#22521;&#35336;&#30011;&#26360;!A1"/><Relationship Id="rId1" Type="http://schemas.openxmlformats.org/officeDocument/2006/relationships/hyperlink" Target="#'&#30003;&#35531;&#26360;&#65288;&#21029;&#35352;&#27096;&#24335;&#31532;&#65297;&#21495;&#65289;'!A1"/><Relationship Id="rId4" Type="http://schemas.openxmlformats.org/officeDocument/2006/relationships/hyperlink" Target="#'&#12304;&#20837;&#21147;&#12471;&#12540;&#12488;&#12305;&#26685;&#22521;&#35336;&#30011;&#26360; (&#39178;&#28082;&#26685;&#22521;)'!A1"/></Relationships>
</file>

<file path=xl/drawings/_rels/drawing5.xml.rels><?xml version="1.0" encoding="UTF-8" standalone="yes"?>
<Relationships xmlns="http://schemas.openxmlformats.org/package/2006/relationships"><Relationship Id="rId8" Type="http://schemas.openxmlformats.org/officeDocument/2006/relationships/hyperlink" Target="#'&#12304;&#20837;&#21147;&#12471;&#12540;&#12488;&#12305;&#26685;&#22521;&#35336;&#30011;&#26360; (&#39178;&#28082;&#26685;&#22521;)'!A1"/><Relationship Id="rId3" Type="http://schemas.openxmlformats.org/officeDocument/2006/relationships/image" Target="../media/image7.png"/><Relationship Id="rId7" Type="http://schemas.openxmlformats.org/officeDocument/2006/relationships/hyperlink" Target="#&#24773;&#22577;&#20844;&#38283;&#38917;&#30446;!A1"/><Relationship Id="rId2" Type="http://schemas.openxmlformats.org/officeDocument/2006/relationships/image" Target="../media/image6.png"/><Relationship Id="rId1" Type="http://schemas.openxmlformats.org/officeDocument/2006/relationships/image" Target="../media/image5.png"/><Relationship Id="rId6" Type="http://schemas.openxmlformats.org/officeDocument/2006/relationships/hyperlink" Target="#&#29983;&#29987;&#12411;&#22580;&#19968;&#35239;!A1"/><Relationship Id="rId5" Type="http://schemas.openxmlformats.org/officeDocument/2006/relationships/hyperlink" Target="#'&#30003;&#35531;&#26360;&#65288;&#21029;&#35352;&#27096;&#24335;&#31532;&#65297;&#21495;&#65289;'!A1"/><Relationship Id="rId4" Type="http://schemas.openxmlformats.org/officeDocument/2006/relationships/hyperlink" Target="#' &#12304;&#30003;&#35531;&#29992;&#12305;&#26685;&#22521;&#35336;&#30011;&#26360;'!Print_Area"/></Relationships>
</file>

<file path=xl/drawings/_rels/drawing6.xml.rels><?xml version="1.0" encoding="UTF-8" standalone="yes"?>
<Relationships xmlns="http://schemas.openxmlformats.org/package/2006/relationships"><Relationship Id="rId8" Type="http://schemas.openxmlformats.org/officeDocument/2006/relationships/hyperlink" Target="#&#12304;&#20837;&#21147;&#12471;&#12540;&#12488;&#12305;&#26685;&#22521;&#35336;&#30011;&#26360;!A1"/><Relationship Id="rId3" Type="http://schemas.openxmlformats.org/officeDocument/2006/relationships/hyperlink" Target="#'&#12304;&#30003;&#35531;&#29992;&#12305;&#26685;&#22521;&#35336;&#30011;&#26360;&#65288;&#39178;&#28082;&#26685;&#22521;&#65289;'!A1"/><Relationship Id="rId7" Type="http://schemas.openxmlformats.org/officeDocument/2006/relationships/hyperlink" Target="#&#24773;&#22577;&#20844;&#38283;&#38917;&#30446;!A1"/><Relationship Id="rId2" Type="http://schemas.openxmlformats.org/officeDocument/2006/relationships/image" Target="../media/image9.png"/><Relationship Id="rId1" Type="http://schemas.openxmlformats.org/officeDocument/2006/relationships/image" Target="../media/image8.png"/><Relationship Id="rId6" Type="http://schemas.openxmlformats.org/officeDocument/2006/relationships/hyperlink" Target="#&#29983;&#29987;&#12411;&#22580;&#19968;&#35239;!A1"/><Relationship Id="rId5" Type="http://schemas.openxmlformats.org/officeDocument/2006/relationships/hyperlink" Target="#'&#30003;&#35531;&#26360;&#65288;&#21029;&#35352;&#27096;&#24335;&#31532;&#65297;&#21495;&#65289;'!A1"/><Relationship Id="rId4" Type="http://schemas.openxmlformats.org/officeDocument/2006/relationships/image" Target="../media/image10.jpeg"/></Relationships>
</file>

<file path=xl/drawings/_rels/drawing7.xml.rels><?xml version="1.0" encoding="UTF-8" standalone="yes"?>
<Relationships xmlns="http://schemas.openxmlformats.org/package/2006/relationships"><Relationship Id="rId3" Type="http://schemas.openxmlformats.org/officeDocument/2006/relationships/hyperlink" Target="#&#12304;&#20837;&#21147;&#12471;&#12540;&#12488;&#12305;&#26685;&#22521;&#35336;&#30011;&#26360;!A1"/><Relationship Id="rId2" Type="http://schemas.openxmlformats.org/officeDocument/2006/relationships/hyperlink" Target="#&#29983;&#29987;&#12411;&#22580;&#19968;&#35239;!A1"/><Relationship Id="rId1" Type="http://schemas.openxmlformats.org/officeDocument/2006/relationships/image" Target="../media/image11.png"/><Relationship Id="rId5" Type="http://schemas.openxmlformats.org/officeDocument/2006/relationships/hyperlink" Target="#'&#30003;&#35531;&#26360;&#65288;&#21029;&#35352;&#27096;&#24335;&#31532;&#65297;&#21495;&#65289;'!A1"/><Relationship Id="rId4" Type="http://schemas.openxmlformats.org/officeDocument/2006/relationships/hyperlink" Target="#'&#12304;&#20837;&#21147;&#12471;&#12540;&#12488;&#12305;&#26685;&#22521;&#35336;&#30011;&#26360; (&#39178;&#28082;&#26685;&#22521;)'!A1"/></Relationships>
</file>

<file path=xl/drawings/_rels/drawing8.xml.rels><?xml version="1.0" encoding="UTF-8" standalone="yes"?>
<Relationships xmlns="http://schemas.openxmlformats.org/package/2006/relationships"><Relationship Id="rId1" Type="http://schemas.openxmlformats.org/officeDocument/2006/relationships/hyperlink" Target="#&#12304;&#20837;&#21147;&#12471;&#12540;&#12488;&#12305;&#26685;&#22521;&#35336;&#30011;&#26360;!A1"/></Relationships>
</file>

<file path=xl/drawings/_rels/drawing9.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hyperlink" Target="#'&#12304;&#20837;&#21147;&#12471;&#12540;&#12488;&#12305;&#26685;&#22521;&#35336;&#30011;&#26360; (&#39178;&#28082;&#26685;&#22521;)'!A1"/></Relationships>
</file>

<file path=xl/drawings/_rels/drawing10.xml.rels><?xml version="1.0" encoding="UTF-8" standalone="yes"?>
<Relationships xmlns="http://schemas.openxmlformats.org/package/2006/relationships"><Relationship Id="rId1" Type="http://schemas.openxmlformats.org/officeDocument/2006/relationships/image" Target="../media/image12.emf"/></Relationships>
</file>

<file path=xl/drawings/_rels/drawing11.xml.rels><?xml version="1.0" encoding="UTF-8" standalone="yes"?>
<Relationships xmlns="http://schemas.openxmlformats.org/package/2006/relationships"><Relationship Id="rId1" Type="http://schemas.openxmlformats.org/officeDocument/2006/relationships/image" Target="../media/image13.emf"/></Relationships>
</file>

<file path=xl/drawings/drawing1.xml><?xml version="1.0" encoding="utf-8"?>
<xdr:wsDr xmlns:xdr="http://schemas.openxmlformats.org/drawingml/2006/spreadsheetDrawing" xmlns:a="http://schemas.openxmlformats.org/drawingml/2006/main">
  <xdr:twoCellAnchor>
    <xdr:from>
      <xdr:col>1</xdr:col>
      <xdr:colOff>0</xdr:colOff>
      <xdr:row>15</xdr:row>
      <xdr:rowOff>0</xdr:rowOff>
    </xdr:from>
    <xdr:to>
      <xdr:col>10</xdr:col>
      <xdr:colOff>1213092</xdr:colOff>
      <xdr:row>17</xdr:row>
      <xdr:rowOff>35943</xdr:rowOff>
    </xdr:to>
    <xdr:sp macro="" textlink="">
      <xdr:nvSpPr>
        <xdr:cNvPr id="3" name="左中かっこ 2">
          <a:extLst>
            <a:ext uri="{FF2B5EF4-FFF2-40B4-BE49-F238E27FC236}">
              <a16:creationId xmlns:a16="http://schemas.microsoft.com/office/drawing/2014/main" id="{65C5675E-8A9B-4E4F-B3D1-190D19F879D8}"/>
            </a:ext>
          </a:extLst>
        </xdr:cNvPr>
        <xdr:cNvSpPr/>
      </xdr:nvSpPr>
      <xdr:spPr>
        <a:xfrm rot="5400000">
          <a:off x="3679706" y="-1433244"/>
          <a:ext cx="404363" cy="7188682"/>
        </a:xfrm>
        <a:prstGeom prst="leftBrace">
          <a:avLst>
            <a:gd name="adj1" fmla="val 8333"/>
            <a:gd name="adj2" fmla="val 75625"/>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73</xdr:col>
      <xdr:colOff>171449</xdr:colOff>
      <xdr:row>5</xdr:row>
      <xdr:rowOff>104774</xdr:rowOff>
    </xdr:from>
    <xdr:to>
      <xdr:col>81</xdr:col>
      <xdr:colOff>447675</xdr:colOff>
      <xdr:row>18</xdr:row>
      <xdr:rowOff>142875</xdr:rowOff>
    </xdr:to>
    <xdr:sp macro="" textlink="">
      <xdr:nvSpPr>
        <xdr:cNvPr id="2" name="テキスト ボックス 1">
          <a:extLst>
            <a:ext uri="{FF2B5EF4-FFF2-40B4-BE49-F238E27FC236}">
              <a16:creationId xmlns:a16="http://schemas.microsoft.com/office/drawing/2014/main" id="{A83E9986-D356-284E-E10F-49531E5EC8AA}"/>
            </a:ext>
          </a:extLst>
        </xdr:cNvPr>
        <xdr:cNvSpPr txBox="1"/>
      </xdr:nvSpPr>
      <xdr:spPr>
        <a:xfrm>
          <a:off x="50796824" y="3209924"/>
          <a:ext cx="5762626" cy="3533776"/>
        </a:xfrm>
        <a:prstGeom prst="rect">
          <a:avLst/>
        </a:prstGeom>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r>
            <a:rPr kumimoji="1" lang="ja-JP" altLang="en-US" sz="1100" b="1"/>
            <a:t>エコの品目の列記について</a:t>
          </a:r>
          <a:endParaRPr kumimoji="1" lang="en-US" altLang="ja-JP" sz="1100" b="1"/>
        </a:p>
        <a:p>
          <a:endParaRPr kumimoji="1" lang="en-US" altLang="ja-JP" sz="1100"/>
        </a:p>
        <a:p>
          <a:r>
            <a:rPr kumimoji="1" lang="ja-JP" altLang="en-US" sz="1100"/>
            <a:t>栽培計画書（通常）と（養液栽培）の各シートで、</a:t>
          </a:r>
          <a:endParaRPr kumimoji="1" lang="en-US" altLang="ja-JP" sz="1100"/>
        </a:p>
        <a:p>
          <a:r>
            <a:rPr kumimoji="1" lang="ja-JP" altLang="en-US" sz="1100"/>
            <a:t>エコ区分ごとに列記した文字列をつくっておき、</a:t>
          </a:r>
          <a:endParaRPr kumimoji="1" lang="en-US" altLang="ja-JP" sz="1100"/>
        </a:p>
        <a:p>
          <a:r>
            <a:rPr kumimoji="1" lang="ja-JP" altLang="en-US" sz="1100"/>
            <a:t>この集計表のところで通常分と養液栽培分を合体させています。</a:t>
          </a:r>
          <a:endParaRPr kumimoji="1" lang="en-US" altLang="ja-JP" sz="1100"/>
        </a:p>
        <a:p>
          <a:endParaRPr kumimoji="1" lang="en-US" altLang="ja-JP" sz="1100"/>
        </a:p>
        <a:p>
          <a:r>
            <a:rPr kumimoji="1" lang="ja-JP" altLang="en-US" sz="1100"/>
            <a:t>エコ区分ごとの品目数も同様に、</a:t>
          </a:r>
          <a:endParaRPr kumimoji="1" lang="en-US" altLang="ja-JP" sz="1100"/>
        </a:p>
        <a:p>
          <a:r>
            <a:rPr kumimoji="1" lang="ja-JP" altLang="en-US" sz="1100"/>
            <a:t>各シートで集計した数字を、このシートで合算しています</a:t>
          </a:r>
          <a:endParaRPr kumimoji="1" lang="en-US" altLang="ja-JP" sz="1100"/>
        </a:p>
        <a:p>
          <a:endParaRPr kumimoji="1" lang="en-US" altLang="ja-JP" sz="1100"/>
        </a:p>
        <a:p>
          <a:r>
            <a:rPr kumimoji="1" lang="ja-JP" altLang="en-US" sz="1100"/>
            <a:t>品目数がゼロのとき、品目の列記には「（該当なし）」と表示します。</a:t>
          </a:r>
          <a:endParaRPr kumimoji="1" lang="en-US" altLang="ja-JP" sz="1100"/>
        </a:p>
        <a:p>
          <a:endParaRPr kumimoji="1" lang="en-US" altLang="ja-JP" sz="1100"/>
        </a:p>
        <a:p>
          <a:r>
            <a:rPr kumimoji="1" lang="ja-JP" altLang="en-US" sz="1100"/>
            <a:t>申請品目数が多く、栽培計画書のシートが１枚では足りない（シートをコピーして記入してある）場合は、２シート目の内容が自動では反映されません。</a:t>
          </a:r>
          <a:endParaRPr kumimoji="1" lang="en-US" altLang="ja-JP" sz="1100"/>
        </a:p>
        <a:p>
          <a:r>
            <a:rPr kumimoji="1" lang="ja-JP" altLang="en-US" sz="1100"/>
            <a:t>２シート目から、品目名の列記を作っているセルを探して、</a:t>
          </a:r>
          <a:endParaRPr kumimoji="1" lang="en-US" altLang="ja-JP" sz="1100"/>
        </a:p>
        <a:p>
          <a:r>
            <a:rPr kumimoji="1" lang="ja-JP" altLang="en-US" sz="1100"/>
            <a:t>１シート目の分と手動で合体させてください。</a:t>
          </a:r>
        </a:p>
      </xdr:txBody>
    </xdr:sp>
    <xdr:clientData/>
  </xdr:twoCellAnchor>
  <xdr:twoCellAnchor>
    <xdr:from>
      <xdr:col>167</xdr:col>
      <xdr:colOff>247650</xdr:colOff>
      <xdr:row>2</xdr:row>
      <xdr:rowOff>47626</xdr:rowOff>
    </xdr:from>
    <xdr:to>
      <xdr:col>172</xdr:col>
      <xdr:colOff>57150</xdr:colOff>
      <xdr:row>4</xdr:row>
      <xdr:rowOff>1</xdr:rowOff>
    </xdr:to>
    <xdr:sp macro="" textlink="">
      <xdr:nvSpPr>
        <xdr:cNvPr id="4" name="テキスト ボックス 3">
          <a:extLst>
            <a:ext uri="{FF2B5EF4-FFF2-40B4-BE49-F238E27FC236}">
              <a16:creationId xmlns:a16="http://schemas.microsoft.com/office/drawing/2014/main" id="{2BD9DE62-CF05-FF69-0923-C69983C109F5}"/>
            </a:ext>
          </a:extLst>
        </xdr:cNvPr>
        <xdr:cNvSpPr txBox="1"/>
      </xdr:nvSpPr>
      <xdr:spPr>
        <a:xfrm>
          <a:off x="87525225" y="981076"/>
          <a:ext cx="3238500" cy="1085850"/>
        </a:xfrm>
        <a:prstGeom prst="rect">
          <a:avLst/>
        </a:prstGeom>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r>
            <a:rPr kumimoji="1" lang="en-US" altLang="ja-JP" sz="1100"/>
            <a:t>CV</a:t>
          </a:r>
          <a:r>
            <a:rPr kumimoji="1" lang="ja-JP" altLang="en-US" sz="1100"/>
            <a:t>列から先（右側）の列は、</a:t>
          </a:r>
          <a:endParaRPr kumimoji="1" lang="en-US" altLang="ja-JP" sz="1100"/>
        </a:p>
        <a:p>
          <a:r>
            <a:rPr kumimoji="1" lang="ja-JP" altLang="en-US" sz="1100"/>
            <a:t>エクセルの台帳ファイルに式が入っているので、コピペしないこと</a:t>
          </a:r>
          <a:endParaRPr kumimoji="1" lang="en-US" altLang="ja-JP" sz="1100"/>
        </a:p>
      </xdr:txBody>
    </xdr:sp>
    <xdr:clientData/>
  </xdr:twoCellAnchor>
  <xdr:twoCellAnchor>
    <xdr:from>
      <xdr:col>28</xdr:col>
      <xdr:colOff>142875</xdr:colOff>
      <xdr:row>5</xdr:row>
      <xdr:rowOff>200025</xdr:rowOff>
    </xdr:from>
    <xdr:to>
      <xdr:col>36</xdr:col>
      <xdr:colOff>542925</xdr:colOff>
      <xdr:row>13</xdr:row>
      <xdr:rowOff>104775</xdr:rowOff>
    </xdr:to>
    <xdr:sp macro="" textlink="">
      <xdr:nvSpPr>
        <xdr:cNvPr id="3" name="テキスト ボックス 2">
          <a:extLst>
            <a:ext uri="{FF2B5EF4-FFF2-40B4-BE49-F238E27FC236}">
              <a16:creationId xmlns:a16="http://schemas.microsoft.com/office/drawing/2014/main" id="{9B845E8A-37D2-2848-50E1-8ED2A5B3BEEC}"/>
            </a:ext>
          </a:extLst>
        </xdr:cNvPr>
        <xdr:cNvSpPr txBox="1"/>
      </xdr:nvSpPr>
      <xdr:spPr>
        <a:xfrm>
          <a:off x="19907250" y="3305175"/>
          <a:ext cx="5886450" cy="2209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ほ場所在地のリストと「（以下余白）」</a:t>
          </a:r>
          <a:endParaRPr kumimoji="1" lang="en-US" altLang="ja-JP" sz="1100" b="1"/>
        </a:p>
        <a:p>
          <a:endParaRPr kumimoji="1" lang="en-US" altLang="ja-JP" sz="1100"/>
        </a:p>
        <a:p>
          <a:r>
            <a:rPr kumimoji="1" lang="ja-JP" altLang="en-US" sz="1100"/>
            <a:t>「生産ほ場数」セルにあるほ場の数をもとにして、</a:t>
          </a:r>
          <a:endParaRPr kumimoji="1" lang="en-US" altLang="ja-JP" sz="1100"/>
        </a:p>
        <a:p>
          <a:r>
            <a:rPr kumimoji="1" lang="ja-JP" altLang="en-US" sz="1100"/>
            <a:t>生産ほ場の所在地の末尾に、「（以下余白）」を自動入力するようになっています。</a:t>
          </a:r>
          <a:endParaRPr kumimoji="1" lang="en-US" altLang="ja-JP" sz="1100"/>
        </a:p>
        <a:p>
          <a:endParaRPr kumimoji="1" lang="en-US" altLang="ja-JP" sz="1100"/>
        </a:p>
        <a:p>
          <a:r>
            <a:rPr kumimoji="1" lang="ja-JP" altLang="en-US" sz="1100"/>
            <a:t>生産ほ場数が</a:t>
          </a:r>
          <a:r>
            <a:rPr kumimoji="1" lang="ja-JP" altLang="ja-JP" sz="1100">
              <a:solidFill>
                <a:schemeClr val="dk1"/>
              </a:solidFill>
              <a:effectLst/>
              <a:latin typeface="+mn-lt"/>
              <a:ea typeface="+mn-ea"/>
              <a:cs typeface="+mn-cs"/>
            </a:rPr>
            <a:t>２だったら</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「生産ほ場３」のセル</a:t>
          </a:r>
          <a:r>
            <a:rPr kumimoji="1" lang="ja-JP" altLang="en-US" sz="1100">
              <a:solidFill>
                <a:schemeClr val="dk1"/>
              </a:solidFill>
              <a:effectLst/>
              <a:latin typeface="+mn-lt"/>
              <a:ea typeface="+mn-ea"/>
              <a:cs typeface="+mn-cs"/>
            </a:rPr>
            <a:t>に「（以下余白）」と表示されます。</a:t>
          </a:r>
          <a:endParaRPr kumimoji="1" lang="en-US" altLang="ja-JP" sz="1100"/>
        </a:p>
        <a:p>
          <a:endParaRPr kumimoji="1" lang="en-US" altLang="ja-JP" sz="1100"/>
        </a:p>
        <a:p>
          <a:r>
            <a:rPr kumimoji="1" lang="ja-JP" altLang="en-US" sz="1100"/>
            <a:t>（ほ場所在地２～１７の各セルに式が入っています。</a:t>
          </a:r>
          <a:endParaRPr kumimoji="1" lang="en-US" altLang="ja-JP" sz="1100"/>
        </a:p>
        <a:p>
          <a:r>
            <a:rPr kumimoji="1" lang="ja-JP" altLang="en-US" sz="1100"/>
            <a:t>　挙動がおかしかったらこの辺りを確認してみてください。）</a:t>
          </a:r>
          <a:endParaRPr kumimoji="1" lang="en-US" altLang="ja-JP" sz="1100"/>
        </a:p>
      </xdr:txBody>
    </xdr:sp>
    <xdr:clientData/>
  </xdr:twoCellAnchor>
  <xdr:twoCellAnchor editAs="oneCell">
    <xdr:from>
      <xdr:col>20</xdr:col>
      <xdr:colOff>285749</xdr:colOff>
      <xdr:row>23</xdr:row>
      <xdr:rowOff>2</xdr:rowOff>
    </xdr:from>
    <xdr:to>
      <xdr:col>23</xdr:col>
      <xdr:colOff>607219</xdr:colOff>
      <xdr:row>32</xdr:row>
      <xdr:rowOff>240689</xdr:rowOff>
    </xdr:to>
    <xdr:pic>
      <xdr:nvPicPr>
        <xdr:cNvPr id="7" name="図 6">
          <a:extLst>
            <a:ext uri="{FF2B5EF4-FFF2-40B4-BE49-F238E27FC236}">
              <a16:creationId xmlns:a16="http://schemas.microsoft.com/office/drawing/2014/main" id="{6D3728D6-BBF4-8FA9-D327-CB5D89BBF3B0}"/>
            </a:ext>
          </a:extLst>
        </xdr:cNvPr>
        <xdr:cNvPicPr>
          <a:picLocks noChangeAspect="1"/>
        </xdr:cNvPicPr>
      </xdr:nvPicPr>
      <xdr:blipFill>
        <a:blip xmlns:r="http://schemas.openxmlformats.org/officeDocument/2006/relationships" r:embed="rId1"/>
        <a:stretch>
          <a:fillRect/>
        </a:stretch>
      </xdr:blipFill>
      <xdr:spPr>
        <a:xfrm>
          <a:off x="15263812" y="6679408"/>
          <a:ext cx="2393157" cy="2574312"/>
        </a:xfrm>
        <a:prstGeom prst="rect">
          <a:avLst/>
        </a:prstGeom>
      </xdr:spPr>
    </xdr:pic>
    <xdr:clientData/>
  </xdr:twoCellAnchor>
  <xdr:twoCellAnchor editAs="oneCell">
    <xdr:from>
      <xdr:col>20</xdr:col>
      <xdr:colOff>321468</xdr:colOff>
      <xdr:row>34</xdr:row>
      <xdr:rowOff>59530</xdr:rowOff>
    </xdr:from>
    <xdr:to>
      <xdr:col>22</xdr:col>
      <xdr:colOff>445503</xdr:colOff>
      <xdr:row>38</xdr:row>
      <xdr:rowOff>154926</xdr:rowOff>
    </xdr:to>
    <xdr:pic>
      <xdr:nvPicPr>
        <xdr:cNvPr id="9" name="図 8">
          <a:extLst>
            <a:ext uri="{FF2B5EF4-FFF2-40B4-BE49-F238E27FC236}">
              <a16:creationId xmlns:a16="http://schemas.microsoft.com/office/drawing/2014/main" id="{AE48B7E7-9773-3DE7-54AB-1033151BF637}"/>
            </a:ext>
          </a:extLst>
        </xdr:cNvPr>
        <xdr:cNvPicPr>
          <a:picLocks noChangeAspect="1"/>
        </xdr:cNvPicPr>
      </xdr:nvPicPr>
      <xdr:blipFill>
        <a:blip xmlns:r="http://schemas.openxmlformats.org/officeDocument/2006/relationships" r:embed="rId2"/>
        <a:stretch>
          <a:fillRect/>
        </a:stretch>
      </xdr:blipFill>
      <xdr:spPr>
        <a:xfrm>
          <a:off x="15299531" y="9691686"/>
          <a:ext cx="1505160" cy="1047896"/>
        </a:xfrm>
        <a:prstGeom prst="rect">
          <a:avLst/>
        </a:prstGeom>
      </xdr:spPr>
    </xdr:pic>
    <xdr:clientData/>
  </xdr:twoCellAnchor>
  <xdr:twoCellAnchor>
    <xdr:from>
      <xdr:col>15</xdr:col>
      <xdr:colOff>390525</xdr:colOff>
      <xdr:row>3</xdr:row>
      <xdr:rowOff>1095375</xdr:rowOff>
    </xdr:from>
    <xdr:to>
      <xdr:col>17</xdr:col>
      <xdr:colOff>285750</xdr:colOff>
      <xdr:row>7</xdr:row>
      <xdr:rowOff>114300</xdr:rowOff>
    </xdr:to>
    <xdr:grpSp>
      <xdr:nvGrpSpPr>
        <xdr:cNvPr id="12" name="グループ化 11">
          <a:extLst>
            <a:ext uri="{FF2B5EF4-FFF2-40B4-BE49-F238E27FC236}">
              <a16:creationId xmlns:a16="http://schemas.microsoft.com/office/drawing/2014/main" id="{759E164E-43FA-5826-E54E-6444F28C2D8C}"/>
            </a:ext>
          </a:extLst>
        </xdr:cNvPr>
        <xdr:cNvGrpSpPr/>
      </xdr:nvGrpSpPr>
      <xdr:grpSpPr>
        <a:xfrm>
          <a:off x="11868150" y="3162300"/>
          <a:ext cx="1266825" cy="1200150"/>
          <a:chOff x="11868150" y="3162300"/>
          <a:chExt cx="1266825" cy="1200150"/>
        </a:xfrm>
      </xdr:grpSpPr>
      <xdr:sp macro="[0]!印刷_FULL" textlink="">
        <xdr:nvSpPr>
          <xdr:cNvPr id="6" name="楕円 5">
            <a:extLst>
              <a:ext uri="{FF2B5EF4-FFF2-40B4-BE49-F238E27FC236}">
                <a16:creationId xmlns:a16="http://schemas.microsoft.com/office/drawing/2014/main" id="{F20066C9-6217-8167-5590-8A3900789F15}"/>
              </a:ext>
            </a:extLst>
          </xdr:cNvPr>
          <xdr:cNvSpPr/>
        </xdr:nvSpPr>
        <xdr:spPr>
          <a:xfrm>
            <a:off x="11868150" y="3162300"/>
            <a:ext cx="1266825" cy="1200150"/>
          </a:xfrm>
          <a:prstGeom prst="ellips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bIns="0" rtlCol="0" anchor="b"/>
          <a:lstStyle/>
          <a:p>
            <a:pPr algn="ctr"/>
            <a:r>
              <a:rPr kumimoji="1" lang="ja-JP" altLang="en-US" sz="1100" b="1"/>
              <a:t>申請書印刷ボタン</a:t>
            </a:r>
          </a:p>
        </xdr:txBody>
      </xdr:sp>
      <xdr:pic>
        <xdr:nvPicPr>
          <xdr:cNvPr id="11" name="グラフィックス 10" descr="プリンター 単色塗りつぶし">
            <a:extLst>
              <a:ext uri="{FF2B5EF4-FFF2-40B4-BE49-F238E27FC236}">
                <a16:creationId xmlns:a16="http://schemas.microsoft.com/office/drawing/2014/main" id="{4EFDFBDF-FD80-FF21-4BDD-3FC117467AB8}"/>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2220576" y="3219452"/>
            <a:ext cx="504824" cy="504824"/>
          </a:xfrm>
          <a:prstGeom prst="rect">
            <a:avLst/>
          </a:prstGeom>
        </xdr:spPr>
      </xdr:pic>
    </xdr:grp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28161</xdr:colOff>
      <xdr:row>1</xdr:row>
      <xdr:rowOff>28575</xdr:rowOff>
    </xdr:from>
    <xdr:to>
      <xdr:col>14</xdr:col>
      <xdr:colOff>434837</xdr:colOff>
      <xdr:row>11</xdr:row>
      <xdr:rowOff>89867</xdr:rowOff>
    </xdr:to>
    <xdr:grpSp>
      <xdr:nvGrpSpPr>
        <xdr:cNvPr id="6" name="グループ化 5">
          <a:extLst>
            <a:ext uri="{FF2B5EF4-FFF2-40B4-BE49-F238E27FC236}">
              <a16:creationId xmlns:a16="http://schemas.microsoft.com/office/drawing/2014/main" id="{E19E0BC6-73D6-5FC0-9B3C-BEDBD13856C5}"/>
            </a:ext>
          </a:extLst>
        </xdr:cNvPr>
        <xdr:cNvGrpSpPr/>
      </xdr:nvGrpSpPr>
      <xdr:grpSpPr>
        <a:xfrm>
          <a:off x="6905211" y="314325"/>
          <a:ext cx="4435751" cy="2385392"/>
          <a:chOff x="6448011" y="1162050"/>
          <a:chExt cx="4435751" cy="2385392"/>
        </a:xfrm>
      </xdr:grpSpPr>
      <xdr:sp macro="" textlink="">
        <xdr:nvSpPr>
          <xdr:cNvPr id="2" name="テキスト ボックス 1">
            <a:extLst>
              <a:ext uri="{FF2B5EF4-FFF2-40B4-BE49-F238E27FC236}">
                <a16:creationId xmlns:a16="http://schemas.microsoft.com/office/drawing/2014/main" id="{9534FFBB-186D-4588-ACFD-11C5E5DE8B54}"/>
              </a:ext>
            </a:extLst>
          </xdr:cNvPr>
          <xdr:cNvSpPr txBox="1"/>
        </xdr:nvSpPr>
        <xdr:spPr>
          <a:xfrm>
            <a:off x="6448011" y="1654175"/>
            <a:ext cx="4435751" cy="581025"/>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ja-JP" sz="1100">
                <a:solidFill>
                  <a:schemeClr val="dk1"/>
                </a:solidFill>
                <a:effectLst/>
                <a:latin typeface="+mn-lt"/>
                <a:ea typeface="+mn-ea"/>
                <a:cs typeface="+mn-cs"/>
              </a:rPr>
              <a:t>薄黄色</a:t>
            </a:r>
            <a:r>
              <a:rPr kumimoji="1" lang="ja-JP" altLang="en-US" sz="1100"/>
              <a:t>背景：選択式の記入欄です。</a:t>
            </a:r>
            <a:endParaRPr kumimoji="1" lang="en-US" altLang="ja-JP" sz="1100"/>
          </a:p>
          <a:p>
            <a:pPr algn="l"/>
            <a:r>
              <a:rPr kumimoji="1" lang="ja-JP" altLang="en-US" sz="1100"/>
              <a:t>　セルをクリックしてプルダウンメニューから選択してください</a:t>
            </a:r>
          </a:p>
        </xdr:txBody>
      </xdr:sp>
      <xdr:sp macro="" textlink="">
        <xdr:nvSpPr>
          <xdr:cNvPr id="3" name="テキスト ボックス 2">
            <a:extLst>
              <a:ext uri="{FF2B5EF4-FFF2-40B4-BE49-F238E27FC236}">
                <a16:creationId xmlns:a16="http://schemas.microsoft.com/office/drawing/2014/main" id="{B063CAF0-D009-6810-D0A8-E670DA92B5E7}"/>
              </a:ext>
            </a:extLst>
          </xdr:cNvPr>
          <xdr:cNvSpPr txBox="1"/>
        </xdr:nvSpPr>
        <xdr:spPr>
          <a:xfrm>
            <a:off x="6448011" y="2241550"/>
            <a:ext cx="4435751" cy="610428"/>
          </a:xfrm>
          <a:prstGeom prst="rect">
            <a:avLst/>
          </a:prstGeom>
          <a:solidFill>
            <a:srgbClr val="E7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t>水色背景：文字を入力して記入する欄です。</a:t>
            </a:r>
            <a:endParaRPr kumimoji="1" lang="en-US" altLang="ja-JP" sz="1100"/>
          </a:p>
          <a:p>
            <a:pPr algn="l"/>
            <a:r>
              <a:rPr kumimoji="1" lang="ja-JP" altLang="en-US" sz="1100"/>
              <a:t>　セルをクリックして、内容を入力してください</a:t>
            </a:r>
            <a:endParaRPr kumimoji="1" lang="en-US" altLang="ja-JP" sz="1100"/>
          </a:p>
        </xdr:txBody>
      </xdr:sp>
      <xdr:sp macro="" textlink="">
        <xdr:nvSpPr>
          <xdr:cNvPr id="4" name="テキスト ボックス 3">
            <a:extLst>
              <a:ext uri="{FF2B5EF4-FFF2-40B4-BE49-F238E27FC236}">
                <a16:creationId xmlns:a16="http://schemas.microsoft.com/office/drawing/2014/main" id="{8E803694-7EDD-E841-DC49-F832D7525A3E}"/>
              </a:ext>
            </a:extLst>
          </xdr:cNvPr>
          <xdr:cNvSpPr txBox="1"/>
        </xdr:nvSpPr>
        <xdr:spPr>
          <a:xfrm>
            <a:off x="6448011" y="1162050"/>
            <a:ext cx="4435751" cy="485775"/>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t>凡例　記入欄（セル）の色分けと記入方法について</a:t>
            </a:r>
          </a:p>
        </xdr:txBody>
      </xdr:sp>
      <xdr:sp macro="" textlink="">
        <xdr:nvSpPr>
          <xdr:cNvPr id="5" name="テキスト ボックス 4">
            <a:extLst>
              <a:ext uri="{FF2B5EF4-FFF2-40B4-BE49-F238E27FC236}">
                <a16:creationId xmlns:a16="http://schemas.microsoft.com/office/drawing/2014/main" id="{1C5D0299-8FDD-08D0-49D6-71901E52922B}"/>
              </a:ext>
            </a:extLst>
          </xdr:cNvPr>
          <xdr:cNvSpPr txBox="1"/>
        </xdr:nvSpPr>
        <xdr:spPr>
          <a:xfrm>
            <a:off x="6448011" y="2857500"/>
            <a:ext cx="4435751" cy="689942"/>
          </a:xfrm>
          <a:prstGeom prst="rect">
            <a:avLst/>
          </a:prstGeom>
          <a:solidFill>
            <a:srgbClr val="E9F3E9"/>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t>薄緑色背景：自動的に入力・表示される欄です。</a:t>
            </a:r>
            <a:endParaRPr kumimoji="1" lang="en-US" altLang="ja-JP" sz="1100"/>
          </a:p>
        </xdr:txBody>
      </xdr:sp>
    </xdr:grpSp>
    <xdr:clientData/>
  </xdr:twoCellAnchor>
  <xdr:twoCellAnchor>
    <xdr:from>
      <xdr:col>8</xdr:col>
      <xdr:colOff>38100</xdr:colOff>
      <xdr:row>14</xdr:row>
      <xdr:rowOff>28575</xdr:rowOff>
    </xdr:from>
    <xdr:to>
      <xdr:col>14</xdr:col>
      <xdr:colOff>685800</xdr:colOff>
      <xdr:row>22</xdr:row>
      <xdr:rowOff>28576</xdr:rowOff>
    </xdr:to>
    <xdr:grpSp>
      <xdr:nvGrpSpPr>
        <xdr:cNvPr id="14" name="グループ化 13">
          <a:extLst>
            <a:ext uri="{FF2B5EF4-FFF2-40B4-BE49-F238E27FC236}">
              <a16:creationId xmlns:a16="http://schemas.microsoft.com/office/drawing/2014/main" id="{3E8C93F7-0F33-169E-8DE5-BCD63CE5D5BC}"/>
            </a:ext>
          </a:extLst>
        </xdr:cNvPr>
        <xdr:cNvGrpSpPr/>
      </xdr:nvGrpSpPr>
      <xdr:grpSpPr>
        <a:xfrm>
          <a:off x="6915150" y="3228975"/>
          <a:ext cx="4676775" cy="1657351"/>
          <a:chOff x="6915150" y="3228975"/>
          <a:chExt cx="4676775" cy="1666876"/>
        </a:xfrm>
      </xdr:grpSpPr>
      <xdr:sp macro="" textlink="">
        <xdr:nvSpPr>
          <xdr:cNvPr id="8" name="四角形: 角度付き 7">
            <a:hlinkClick xmlns:r="http://schemas.openxmlformats.org/officeDocument/2006/relationships" r:id="rId1"/>
            <a:extLst>
              <a:ext uri="{FF2B5EF4-FFF2-40B4-BE49-F238E27FC236}">
                <a16:creationId xmlns:a16="http://schemas.microsoft.com/office/drawing/2014/main" id="{73435AFF-1CF9-86FF-E083-97B6279412DC}"/>
              </a:ext>
            </a:extLst>
          </xdr:cNvPr>
          <xdr:cNvSpPr/>
        </xdr:nvSpPr>
        <xdr:spPr>
          <a:xfrm>
            <a:off x="6915150" y="3228975"/>
            <a:ext cx="2009775" cy="466726"/>
          </a:xfrm>
          <a:prstGeom prst="bevel">
            <a:avLst/>
          </a:prstGeom>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r>
              <a:rPr kumimoji="1" lang="ja-JP" altLang="en-US" sz="1100" b="1"/>
              <a:t>生産ほ場一覧　入力ヘ</a:t>
            </a:r>
          </a:p>
        </xdr:txBody>
      </xdr:sp>
      <xdr:sp macro="" textlink="">
        <xdr:nvSpPr>
          <xdr:cNvPr id="9" name="四角形: 角度付き 8">
            <a:hlinkClick xmlns:r="http://schemas.openxmlformats.org/officeDocument/2006/relationships" r:id="rId2"/>
            <a:extLst>
              <a:ext uri="{FF2B5EF4-FFF2-40B4-BE49-F238E27FC236}">
                <a16:creationId xmlns:a16="http://schemas.microsoft.com/office/drawing/2014/main" id="{3177AE0F-C392-4C9E-87C1-1FB8A07459C6}"/>
              </a:ext>
            </a:extLst>
          </xdr:cNvPr>
          <xdr:cNvSpPr/>
        </xdr:nvSpPr>
        <xdr:spPr>
          <a:xfrm>
            <a:off x="6924675" y="3829050"/>
            <a:ext cx="2009775" cy="466726"/>
          </a:xfrm>
          <a:prstGeom prst="bevel">
            <a:avLst/>
          </a:prstGeom>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r>
              <a:rPr kumimoji="1" lang="ja-JP" altLang="en-US" sz="1100" b="1"/>
              <a:t>栽培計画書　入力ヘ</a:t>
            </a:r>
          </a:p>
        </xdr:txBody>
      </xdr:sp>
      <xdr:sp macro="" textlink="">
        <xdr:nvSpPr>
          <xdr:cNvPr id="11" name="四角形: 角度付き 10">
            <a:hlinkClick xmlns:r="http://schemas.openxmlformats.org/officeDocument/2006/relationships" r:id="rId3"/>
            <a:extLst>
              <a:ext uri="{FF2B5EF4-FFF2-40B4-BE49-F238E27FC236}">
                <a16:creationId xmlns:a16="http://schemas.microsoft.com/office/drawing/2014/main" id="{2A1DB958-561A-41D7-82F5-92812DA43716}"/>
              </a:ext>
            </a:extLst>
          </xdr:cNvPr>
          <xdr:cNvSpPr/>
        </xdr:nvSpPr>
        <xdr:spPr>
          <a:xfrm>
            <a:off x="6915150" y="4429125"/>
            <a:ext cx="2009775" cy="466726"/>
          </a:xfrm>
          <a:prstGeom prst="bevel">
            <a:avLst/>
          </a:prstGeom>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r>
              <a:rPr kumimoji="1" lang="ja-JP" altLang="en-US" sz="1100" b="1"/>
              <a:t>情報公開項目　入力へ</a:t>
            </a:r>
          </a:p>
        </xdr:txBody>
      </xdr:sp>
      <xdr:sp macro="" textlink="">
        <xdr:nvSpPr>
          <xdr:cNvPr id="13" name="四角形: 角度付き 12">
            <a:hlinkClick xmlns:r="http://schemas.openxmlformats.org/officeDocument/2006/relationships" r:id="rId4"/>
            <a:extLst>
              <a:ext uri="{FF2B5EF4-FFF2-40B4-BE49-F238E27FC236}">
                <a16:creationId xmlns:a16="http://schemas.microsoft.com/office/drawing/2014/main" id="{0BE6092A-A436-4AB3-A756-20B592011206}"/>
              </a:ext>
            </a:extLst>
          </xdr:cNvPr>
          <xdr:cNvSpPr/>
        </xdr:nvSpPr>
        <xdr:spPr>
          <a:xfrm>
            <a:off x="9305925" y="3829050"/>
            <a:ext cx="2286000" cy="466726"/>
          </a:xfrm>
          <a:prstGeom prst="bevel">
            <a:avLst/>
          </a:prstGeom>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r>
              <a:rPr kumimoji="1" lang="ja-JP" altLang="en-US" sz="1100" b="1"/>
              <a:t>栽培計画書（養液栽培）入力へ</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0</xdr:colOff>
      <xdr:row>6</xdr:row>
      <xdr:rowOff>19050</xdr:rowOff>
    </xdr:from>
    <xdr:to>
      <xdr:col>11</xdr:col>
      <xdr:colOff>561975</xdr:colOff>
      <xdr:row>9</xdr:row>
      <xdr:rowOff>381001</xdr:rowOff>
    </xdr:to>
    <xdr:grpSp>
      <xdr:nvGrpSpPr>
        <xdr:cNvPr id="19" name="グループ化 18">
          <a:extLst>
            <a:ext uri="{FF2B5EF4-FFF2-40B4-BE49-F238E27FC236}">
              <a16:creationId xmlns:a16="http://schemas.microsoft.com/office/drawing/2014/main" id="{FD506B81-6C2C-4492-B59D-42B234D86A02}"/>
            </a:ext>
          </a:extLst>
        </xdr:cNvPr>
        <xdr:cNvGrpSpPr/>
      </xdr:nvGrpSpPr>
      <xdr:grpSpPr>
        <a:xfrm>
          <a:off x="6600825" y="1190625"/>
          <a:ext cx="4676775" cy="1562101"/>
          <a:chOff x="6915150" y="3248025"/>
          <a:chExt cx="4676775" cy="1647826"/>
        </a:xfrm>
      </xdr:grpSpPr>
      <xdr:sp macro="" textlink="">
        <xdr:nvSpPr>
          <xdr:cNvPr id="20" name="四角形: 角度付き 19">
            <a:hlinkClick xmlns:r="http://schemas.openxmlformats.org/officeDocument/2006/relationships" r:id="rId1"/>
            <a:extLst>
              <a:ext uri="{FF2B5EF4-FFF2-40B4-BE49-F238E27FC236}">
                <a16:creationId xmlns:a16="http://schemas.microsoft.com/office/drawing/2014/main" id="{20E31043-6036-A3FD-9187-37E7E7D6B72F}"/>
              </a:ext>
            </a:extLst>
          </xdr:cNvPr>
          <xdr:cNvSpPr/>
        </xdr:nvSpPr>
        <xdr:spPr>
          <a:xfrm>
            <a:off x="6915150" y="3248025"/>
            <a:ext cx="2209800" cy="466726"/>
          </a:xfrm>
          <a:prstGeom prst="bevel">
            <a:avLst/>
          </a:prstGeom>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r>
              <a:rPr kumimoji="1" lang="ja-JP" altLang="en-US" sz="1100" b="0"/>
              <a:t>申請書（別記様式</a:t>
            </a:r>
            <a:r>
              <a:rPr kumimoji="1" lang="en-US" altLang="ja-JP" sz="1100" b="0"/>
              <a:t>1</a:t>
            </a:r>
            <a:r>
              <a:rPr kumimoji="1" lang="ja-JP" altLang="en-US" sz="1100" b="0"/>
              <a:t>号）入力ヘ</a:t>
            </a:r>
          </a:p>
        </xdr:txBody>
      </xdr:sp>
      <xdr:sp macro="" textlink="">
        <xdr:nvSpPr>
          <xdr:cNvPr id="21" name="四角形: 角度付き 20">
            <a:hlinkClick xmlns:r="http://schemas.openxmlformats.org/officeDocument/2006/relationships" r:id="rId2"/>
            <a:extLst>
              <a:ext uri="{FF2B5EF4-FFF2-40B4-BE49-F238E27FC236}">
                <a16:creationId xmlns:a16="http://schemas.microsoft.com/office/drawing/2014/main" id="{30B7E34C-27CE-9FBC-E588-486671E89CAE}"/>
              </a:ext>
            </a:extLst>
          </xdr:cNvPr>
          <xdr:cNvSpPr/>
        </xdr:nvSpPr>
        <xdr:spPr>
          <a:xfrm>
            <a:off x="6924675" y="3829050"/>
            <a:ext cx="2009775" cy="466726"/>
          </a:xfrm>
          <a:prstGeom prst="bevel">
            <a:avLst/>
          </a:prstGeom>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r>
              <a:rPr kumimoji="1" lang="ja-JP" altLang="en-US" sz="1100" b="1"/>
              <a:t>栽培計画書　入力ヘ</a:t>
            </a:r>
          </a:p>
        </xdr:txBody>
      </xdr:sp>
      <xdr:sp macro="" textlink="">
        <xdr:nvSpPr>
          <xdr:cNvPr id="22" name="四角形: 角度付き 21">
            <a:hlinkClick xmlns:r="http://schemas.openxmlformats.org/officeDocument/2006/relationships" r:id="rId3"/>
            <a:extLst>
              <a:ext uri="{FF2B5EF4-FFF2-40B4-BE49-F238E27FC236}">
                <a16:creationId xmlns:a16="http://schemas.microsoft.com/office/drawing/2014/main" id="{C4117A07-116C-34A6-0053-A49C2D35083E}"/>
              </a:ext>
            </a:extLst>
          </xdr:cNvPr>
          <xdr:cNvSpPr/>
        </xdr:nvSpPr>
        <xdr:spPr>
          <a:xfrm>
            <a:off x="6915150" y="4429125"/>
            <a:ext cx="2009775" cy="466726"/>
          </a:xfrm>
          <a:prstGeom prst="bevel">
            <a:avLst/>
          </a:prstGeom>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r>
              <a:rPr kumimoji="1" lang="ja-JP" altLang="en-US" sz="1100" b="1"/>
              <a:t>情報公開項目　入力へ</a:t>
            </a:r>
          </a:p>
        </xdr:txBody>
      </xdr:sp>
      <xdr:sp macro="" textlink="">
        <xdr:nvSpPr>
          <xdr:cNvPr id="23" name="四角形: 角度付き 22">
            <a:hlinkClick xmlns:r="http://schemas.openxmlformats.org/officeDocument/2006/relationships" r:id="rId4"/>
            <a:extLst>
              <a:ext uri="{FF2B5EF4-FFF2-40B4-BE49-F238E27FC236}">
                <a16:creationId xmlns:a16="http://schemas.microsoft.com/office/drawing/2014/main" id="{839E108B-4011-3EF0-F812-DEBB1B6B4F05}"/>
              </a:ext>
            </a:extLst>
          </xdr:cNvPr>
          <xdr:cNvSpPr/>
        </xdr:nvSpPr>
        <xdr:spPr>
          <a:xfrm>
            <a:off x="9305925" y="3829050"/>
            <a:ext cx="2286000" cy="466726"/>
          </a:xfrm>
          <a:prstGeom prst="bevel">
            <a:avLst/>
          </a:prstGeom>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r>
              <a:rPr kumimoji="1" lang="ja-JP" altLang="en-US" sz="1100" b="1"/>
              <a:t>栽培計画書（養液栽培）入力へ</a:t>
            </a:r>
          </a:p>
        </xdr:txBody>
      </xdr:sp>
    </xdr:grpSp>
    <xdr:clientData/>
  </xdr:twoCellAnchor>
</xdr:wsDr>
</file>

<file path=xl/drawings/drawing5.xml><?xml version="1.0" encoding="utf-8"?>
<xdr:wsDr xmlns:xdr="http://schemas.openxmlformats.org/drawingml/2006/spreadsheetDrawing" xmlns:a="http://schemas.openxmlformats.org/drawingml/2006/main">
  <xdr:twoCellAnchor editAs="oneCell">
    <xdr:from>
      <xdr:col>17</xdr:col>
      <xdr:colOff>124240</xdr:colOff>
      <xdr:row>0</xdr:row>
      <xdr:rowOff>262281</xdr:rowOff>
    </xdr:from>
    <xdr:to>
      <xdr:col>19</xdr:col>
      <xdr:colOff>1242391</xdr:colOff>
      <xdr:row>0</xdr:row>
      <xdr:rowOff>2330070</xdr:rowOff>
    </xdr:to>
    <xdr:pic>
      <xdr:nvPicPr>
        <xdr:cNvPr id="15" name="図 14">
          <a:extLst>
            <a:ext uri="{FF2B5EF4-FFF2-40B4-BE49-F238E27FC236}">
              <a16:creationId xmlns:a16="http://schemas.microsoft.com/office/drawing/2014/main" id="{CED9E368-D01F-80E3-D28B-88AB803A71B6}"/>
            </a:ext>
          </a:extLst>
        </xdr:cNvPr>
        <xdr:cNvPicPr>
          <a:picLocks noChangeAspect="1"/>
        </xdr:cNvPicPr>
      </xdr:nvPicPr>
      <xdr:blipFill>
        <a:blip xmlns:r="http://schemas.openxmlformats.org/officeDocument/2006/relationships" r:embed="rId1"/>
        <a:stretch>
          <a:fillRect/>
        </a:stretch>
      </xdr:blipFill>
      <xdr:spPr>
        <a:xfrm>
          <a:off x="23798697" y="262281"/>
          <a:ext cx="2719456" cy="2067789"/>
        </a:xfrm>
        <a:prstGeom prst="rect">
          <a:avLst/>
        </a:prstGeom>
      </xdr:spPr>
    </xdr:pic>
    <xdr:clientData/>
  </xdr:twoCellAnchor>
  <xdr:twoCellAnchor editAs="oneCell">
    <xdr:from>
      <xdr:col>13</xdr:col>
      <xdr:colOff>138043</xdr:colOff>
      <xdr:row>0</xdr:row>
      <xdr:rowOff>110435</xdr:rowOff>
    </xdr:from>
    <xdr:to>
      <xdr:col>16</xdr:col>
      <xdr:colOff>3174999</xdr:colOff>
      <xdr:row>0</xdr:row>
      <xdr:rowOff>2381981</xdr:rowOff>
    </xdr:to>
    <xdr:pic>
      <xdr:nvPicPr>
        <xdr:cNvPr id="7" name="図 6">
          <a:extLst>
            <a:ext uri="{FF2B5EF4-FFF2-40B4-BE49-F238E27FC236}">
              <a16:creationId xmlns:a16="http://schemas.microsoft.com/office/drawing/2014/main" id="{DE8559DB-D111-45D8-A63B-32AEA344448E}"/>
            </a:ext>
          </a:extLst>
        </xdr:cNvPr>
        <xdr:cNvPicPr>
          <a:picLocks noChangeAspect="1"/>
        </xdr:cNvPicPr>
      </xdr:nvPicPr>
      <xdr:blipFill>
        <a:blip xmlns:r="http://schemas.openxmlformats.org/officeDocument/2006/relationships" r:embed="rId2"/>
        <a:stretch>
          <a:fillRect/>
        </a:stretch>
      </xdr:blipFill>
      <xdr:spPr>
        <a:xfrm>
          <a:off x="17849021" y="110435"/>
          <a:ext cx="5949674" cy="2271546"/>
        </a:xfrm>
        <a:prstGeom prst="rect">
          <a:avLst/>
        </a:prstGeom>
      </xdr:spPr>
    </xdr:pic>
    <xdr:clientData/>
  </xdr:twoCellAnchor>
  <xdr:twoCellAnchor editAs="oneCell">
    <xdr:from>
      <xdr:col>9</xdr:col>
      <xdr:colOff>1475895</xdr:colOff>
      <xdr:row>0</xdr:row>
      <xdr:rowOff>301824</xdr:rowOff>
    </xdr:from>
    <xdr:to>
      <xdr:col>12</xdr:col>
      <xdr:colOff>1706826</xdr:colOff>
      <xdr:row>0</xdr:row>
      <xdr:rowOff>1675629</xdr:rowOff>
    </xdr:to>
    <xdr:pic>
      <xdr:nvPicPr>
        <xdr:cNvPr id="9" name="図 8">
          <a:extLst>
            <a:ext uri="{FF2B5EF4-FFF2-40B4-BE49-F238E27FC236}">
              <a16:creationId xmlns:a16="http://schemas.microsoft.com/office/drawing/2014/main" id="{CD4E7D56-C453-45B5-85D7-FE782EACD184}"/>
            </a:ext>
          </a:extLst>
        </xdr:cNvPr>
        <xdr:cNvPicPr>
          <a:picLocks noChangeAspect="1"/>
        </xdr:cNvPicPr>
      </xdr:nvPicPr>
      <xdr:blipFill>
        <a:blip xmlns:r="http://schemas.openxmlformats.org/officeDocument/2006/relationships" r:embed="rId3"/>
        <a:stretch>
          <a:fillRect/>
        </a:stretch>
      </xdr:blipFill>
      <xdr:spPr>
        <a:xfrm>
          <a:off x="11630514" y="301824"/>
          <a:ext cx="5300168" cy="1373805"/>
        </a:xfrm>
        <a:prstGeom prst="rect">
          <a:avLst/>
        </a:prstGeom>
      </xdr:spPr>
    </xdr:pic>
    <xdr:clientData/>
  </xdr:twoCellAnchor>
  <xdr:twoCellAnchor>
    <xdr:from>
      <xdr:col>6</xdr:col>
      <xdr:colOff>425223</xdr:colOff>
      <xdr:row>0</xdr:row>
      <xdr:rowOff>374194</xdr:rowOff>
    </xdr:from>
    <xdr:to>
      <xdr:col>9</xdr:col>
      <xdr:colOff>1114085</xdr:colOff>
      <xdr:row>0</xdr:row>
      <xdr:rowOff>2440782</xdr:rowOff>
    </xdr:to>
    <xdr:grpSp>
      <xdr:nvGrpSpPr>
        <xdr:cNvPr id="33" name="グループ化 32">
          <a:extLst>
            <a:ext uri="{FF2B5EF4-FFF2-40B4-BE49-F238E27FC236}">
              <a16:creationId xmlns:a16="http://schemas.microsoft.com/office/drawing/2014/main" id="{07CB33F0-C816-1F27-F96B-6D2BF84BC293}"/>
            </a:ext>
          </a:extLst>
        </xdr:cNvPr>
        <xdr:cNvGrpSpPr/>
      </xdr:nvGrpSpPr>
      <xdr:grpSpPr>
        <a:xfrm>
          <a:off x="7658701" y="374194"/>
          <a:ext cx="3615384" cy="2066588"/>
          <a:chOff x="7654018" y="374194"/>
          <a:chExt cx="3614397" cy="2066588"/>
        </a:xfrm>
      </xdr:grpSpPr>
      <xdr:sp macro="" textlink="">
        <xdr:nvSpPr>
          <xdr:cNvPr id="3" name="四角形: 角度付き 2">
            <a:hlinkClick xmlns:r="http://schemas.openxmlformats.org/officeDocument/2006/relationships" r:id="rId4"/>
            <a:extLst>
              <a:ext uri="{FF2B5EF4-FFF2-40B4-BE49-F238E27FC236}">
                <a16:creationId xmlns:a16="http://schemas.microsoft.com/office/drawing/2014/main" id="{400B96A1-9DC0-45A0-B9C0-6E8D0FC5C1E2}"/>
              </a:ext>
            </a:extLst>
          </xdr:cNvPr>
          <xdr:cNvSpPr/>
        </xdr:nvSpPr>
        <xdr:spPr>
          <a:xfrm>
            <a:off x="7657187" y="858952"/>
            <a:ext cx="2139956" cy="493258"/>
          </a:xfrm>
          <a:prstGeom prst="bevel">
            <a:avLst/>
          </a:prstGeom>
          <a:solidFill>
            <a:srgbClr val="92D050"/>
          </a:solidFill>
          <a:ln>
            <a:solidFill>
              <a:schemeClr val="accent6">
                <a:lumMod val="60000"/>
                <a:lumOff val="40000"/>
              </a:schemeClr>
            </a:solidFill>
          </a:ln>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kumimoji="1" lang="ja-JP" altLang="en-US" sz="1100" b="1"/>
              <a:t>認証申請書（栽培計画書）へ</a:t>
            </a:r>
          </a:p>
        </xdr:txBody>
      </xdr:sp>
      <xdr:sp macro="" textlink="">
        <xdr:nvSpPr>
          <xdr:cNvPr id="18" name="四角形: 角度付き 17">
            <a:hlinkClick xmlns:r="http://schemas.openxmlformats.org/officeDocument/2006/relationships" r:id="rId5"/>
            <a:extLst>
              <a:ext uri="{FF2B5EF4-FFF2-40B4-BE49-F238E27FC236}">
                <a16:creationId xmlns:a16="http://schemas.microsoft.com/office/drawing/2014/main" id="{6820EA0A-F758-3C1C-315E-7C0E562E1202}"/>
              </a:ext>
            </a:extLst>
          </xdr:cNvPr>
          <xdr:cNvSpPr/>
        </xdr:nvSpPr>
        <xdr:spPr>
          <a:xfrm>
            <a:off x="7654018" y="374194"/>
            <a:ext cx="1930513" cy="425225"/>
          </a:xfrm>
          <a:prstGeom prst="bevel">
            <a:avLst/>
          </a:prstGeom>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r>
              <a:rPr kumimoji="1" lang="ja-JP" altLang="en-US" sz="950" b="0"/>
              <a:t>申請書（別記様式</a:t>
            </a:r>
            <a:r>
              <a:rPr kumimoji="1" lang="en-US" altLang="ja-JP" sz="950" b="0"/>
              <a:t>1</a:t>
            </a:r>
            <a:r>
              <a:rPr kumimoji="1" lang="ja-JP" altLang="en-US" sz="950" b="0"/>
              <a:t>号）入力へ</a:t>
            </a:r>
          </a:p>
        </xdr:txBody>
      </xdr:sp>
      <xdr:sp macro="" textlink="">
        <xdr:nvSpPr>
          <xdr:cNvPr id="19" name="四角形: 角度付き 18">
            <a:hlinkClick xmlns:r="http://schemas.openxmlformats.org/officeDocument/2006/relationships" r:id="rId6"/>
            <a:extLst>
              <a:ext uri="{FF2B5EF4-FFF2-40B4-BE49-F238E27FC236}">
                <a16:creationId xmlns:a16="http://schemas.microsoft.com/office/drawing/2014/main" id="{C515DD25-E0EC-4FC1-0781-BC010F3E88FE}"/>
              </a:ext>
            </a:extLst>
          </xdr:cNvPr>
          <xdr:cNvSpPr/>
        </xdr:nvSpPr>
        <xdr:spPr>
          <a:xfrm>
            <a:off x="9660277" y="403451"/>
            <a:ext cx="1608138" cy="387464"/>
          </a:xfrm>
          <a:prstGeom prst="bevel">
            <a:avLst/>
          </a:prstGeom>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r>
              <a:rPr kumimoji="1" lang="ja-JP" altLang="en-US" sz="1100" b="0"/>
              <a:t>生産ほ場一覧 入力へ</a:t>
            </a:r>
          </a:p>
        </xdr:txBody>
      </xdr:sp>
      <xdr:sp macro="" textlink="">
        <xdr:nvSpPr>
          <xdr:cNvPr id="20" name="四角形: 角度付き 19">
            <a:hlinkClick xmlns:r="http://schemas.openxmlformats.org/officeDocument/2006/relationships" r:id="rId7"/>
            <a:extLst>
              <a:ext uri="{FF2B5EF4-FFF2-40B4-BE49-F238E27FC236}">
                <a16:creationId xmlns:a16="http://schemas.microsoft.com/office/drawing/2014/main" id="{89B345B6-E33E-71AD-D56A-62D64749A262}"/>
              </a:ext>
            </a:extLst>
          </xdr:cNvPr>
          <xdr:cNvSpPr/>
        </xdr:nvSpPr>
        <xdr:spPr>
          <a:xfrm>
            <a:off x="7671029" y="1980518"/>
            <a:ext cx="1836962" cy="460264"/>
          </a:xfrm>
          <a:prstGeom prst="bevel">
            <a:avLst/>
          </a:prstGeom>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r>
              <a:rPr kumimoji="1" lang="ja-JP" altLang="en-US" sz="1100" b="1"/>
              <a:t>情報公開項目　入力へ</a:t>
            </a:r>
          </a:p>
        </xdr:txBody>
      </xdr:sp>
      <xdr:sp macro="" textlink="">
        <xdr:nvSpPr>
          <xdr:cNvPr id="21" name="四角形: 角度付き 20">
            <a:hlinkClick xmlns:r="http://schemas.openxmlformats.org/officeDocument/2006/relationships" r:id="rId8"/>
            <a:extLst>
              <a:ext uri="{FF2B5EF4-FFF2-40B4-BE49-F238E27FC236}">
                <a16:creationId xmlns:a16="http://schemas.microsoft.com/office/drawing/2014/main" id="{ADACFA67-34AB-9B3C-CA3C-655F5D393C03}"/>
              </a:ext>
            </a:extLst>
          </xdr:cNvPr>
          <xdr:cNvSpPr/>
        </xdr:nvSpPr>
        <xdr:spPr>
          <a:xfrm>
            <a:off x="7666647" y="1423986"/>
            <a:ext cx="2351612" cy="464005"/>
          </a:xfrm>
          <a:prstGeom prst="bevel">
            <a:avLst/>
          </a:prstGeom>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r>
              <a:rPr kumimoji="1" lang="ja-JP" altLang="en-US" sz="1100" b="1"/>
              <a:t>栽培計画書（養液栽培）入力へ</a:t>
            </a:r>
          </a:p>
        </xdr:txBody>
      </xdr:sp>
    </xdr:grpSp>
    <xdr:clientData/>
  </xdr:twoCellAnchor>
</xdr:wsDr>
</file>

<file path=xl/drawings/drawing6.xml><?xml version="1.0" encoding="utf-8"?>
<xdr:wsDr xmlns:xdr="http://schemas.openxmlformats.org/drawingml/2006/spreadsheetDrawing" xmlns:a="http://schemas.openxmlformats.org/drawingml/2006/main">
  <xdr:twoCellAnchor editAs="oneCell">
    <xdr:from>
      <xdr:col>8</xdr:col>
      <xdr:colOff>555763</xdr:colOff>
      <xdr:row>0</xdr:row>
      <xdr:rowOff>0</xdr:rowOff>
    </xdr:from>
    <xdr:to>
      <xdr:col>11</xdr:col>
      <xdr:colOff>2060022</xdr:colOff>
      <xdr:row>0</xdr:row>
      <xdr:rowOff>2795380</xdr:rowOff>
    </xdr:to>
    <xdr:pic>
      <xdr:nvPicPr>
        <xdr:cNvPr id="8" name="図 7">
          <a:extLst>
            <a:ext uri="{FF2B5EF4-FFF2-40B4-BE49-F238E27FC236}">
              <a16:creationId xmlns:a16="http://schemas.microsoft.com/office/drawing/2014/main" id="{FFF7A301-43DD-45B3-BE82-74E0853BEE1C}"/>
            </a:ext>
          </a:extLst>
        </xdr:cNvPr>
        <xdr:cNvPicPr>
          <a:picLocks noChangeAspect="1"/>
        </xdr:cNvPicPr>
      </xdr:nvPicPr>
      <xdr:blipFill>
        <a:blip xmlns:r="http://schemas.openxmlformats.org/officeDocument/2006/relationships" r:embed="rId1"/>
        <a:stretch>
          <a:fillRect/>
        </a:stretch>
      </xdr:blipFill>
      <xdr:spPr>
        <a:xfrm>
          <a:off x="10842763" y="0"/>
          <a:ext cx="4418909" cy="2795380"/>
        </a:xfrm>
        <a:prstGeom prst="rect">
          <a:avLst/>
        </a:prstGeom>
      </xdr:spPr>
    </xdr:pic>
    <xdr:clientData/>
  </xdr:twoCellAnchor>
  <xdr:twoCellAnchor editAs="oneCell">
    <xdr:from>
      <xdr:col>11</xdr:col>
      <xdr:colOff>3533914</xdr:colOff>
      <xdr:row>0</xdr:row>
      <xdr:rowOff>0</xdr:rowOff>
    </xdr:from>
    <xdr:to>
      <xdr:col>14</xdr:col>
      <xdr:colOff>2429567</xdr:colOff>
      <xdr:row>0</xdr:row>
      <xdr:rowOff>2627380</xdr:rowOff>
    </xdr:to>
    <xdr:pic>
      <xdr:nvPicPr>
        <xdr:cNvPr id="9" name="図 8">
          <a:extLst>
            <a:ext uri="{FF2B5EF4-FFF2-40B4-BE49-F238E27FC236}">
              <a16:creationId xmlns:a16="http://schemas.microsoft.com/office/drawing/2014/main" id="{94A81EB7-E332-42BE-AADF-AADCF10EA54E}"/>
            </a:ext>
          </a:extLst>
        </xdr:cNvPr>
        <xdr:cNvPicPr>
          <a:picLocks noChangeAspect="1"/>
        </xdr:cNvPicPr>
      </xdr:nvPicPr>
      <xdr:blipFill>
        <a:blip xmlns:r="http://schemas.openxmlformats.org/officeDocument/2006/relationships" r:embed="rId2"/>
        <a:stretch>
          <a:fillRect/>
        </a:stretch>
      </xdr:blipFill>
      <xdr:spPr>
        <a:xfrm>
          <a:off x="15821164" y="0"/>
          <a:ext cx="4048678" cy="2627380"/>
        </a:xfrm>
        <a:prstGeom prst="rect">
          <a:avLst/>
        </a:prstGeom>
      </xdr:spPr>
    </xdr:pic>
    <xdr:clientData/>
  </xdr:twoCellAnchor>
  <xdr:twoCellAnchor>
    <xdr:from>
      <xdr:col>6</xdr:col>
      <xdr:colOff>533400</xdr:colOff>
      <xdr:row>0</xdr:row>
      <xdr:rowOff>1266824</xdr:rowOff>
    </xdr:from>
    <xdr:to>
      <xdr:col>7</xdr:col>
      <xdr:colOff>1933575</xdr:colOff>
      <xdr:row>0</xdr:row>
      <xdr:rowOff>1781175</xdr:rowOff>
    </xdr:to>
    <xdr:sp macro="" textlink="">
      <xdr:nvSpPr>
        <xdr:cNvPr id="2" name="四角形: 角度付き 1">
          <a:hlinkClick xmlns:r="http://schemas.openxmlformats.org/officeDocument/2006/relationships" r:id="rId3"/>
          <a:extLst>
            <a:ext uri="{FF2B5EF4-FFF2-40B4-BE49-F238E27FC236}">
              <a16:creationId xmlns:a16="http://schemas.microsoft.com/office/drawing/2014/main" id="{1CAADB43-A607-DF05-2D89-CAE99BE52C2D}"/>
            </a:ext>
          </a:extLst>
        </xdr:cNvPr>
        <xdr:cNvSpPr/>
      </xdr:nvSpPr>
      <xdr:spPr>
        <a:xfrm>
          <a:off x="7296150" y="1266824"/>
          <a:ext cx="2466975" cy="514351"/>
        </a:xfrm>
        <a:prstGeom prst="bevel">
          <a:avLst/>
        </a:prstGeom>
        <a:blipFill>
          <a:blip xmlns:r="http://schemas.openxmlformats.org/officeDocument/2006/relationships" r:embed="rId4"/>
          <a:tile tx="0" ty="0" sx="100000" sy="100000" flip="none" algn="tl"/>
        </a:blip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認証申請書（養液栽培計画書）へ</a:t>
          </a:r>
        </a:p>
      </xdr:txBody>
    </xdr:sp>
    <xdr:clientData/>
  </xdr:twoCellAnchor>
  <xdr:twoCellAnchor>
    <xdr:from>
      <xdr:col>6</xdr:col>
      <xdr:colOff>514350</xdr:colOff>
      <xdr:row>0</xdr:row>
      <xdr:rowOff>219075</xdr:rowOff>
    </xdr:from>
    <xdr:to>
      <xdr:col>7</xdr:col>
      <xdr:colOff>1054893</xdr:colOff>
      <xdr:row>0</xdr:row>
      <xdr:rowOff>627291</xdr:rowOff>
    </xdr:to>
    <xdr:sp macro="" textlink="">
      <xdr:nvSpPr>
        <xdr:cNvPr id="15" name="四角形: 角度付き 14">
          <a:hlinkClick xmlns:r="http://schemas.openxmlformats.org/officeDocument/2006/relationships" r:id="rId5"/>
          <a:extLst>
            <a:ext uri="{FF2B5EF4-FFF2-40B4-BE49-F238E27FC236}">
              <a16:creationId xmlns:a16="http://schemas.microsoft.com/office/drawing/2014/main" id="{C05864F6-B0A1-B797-7957-DC4A17AD0ED1}"/>
            </a:ext>
          </a:extLst>
        </xdr:cNvPr>
        <xdr:cNvSpPr/>
      </xdr:nvSpPr>
      <xdr:spPr>
        <a:xfrm>
          <a:off x="7277100" y="219075"/>
          <a:ext cx="1607343" cy="408216"/>
        </a:xfrm>
        <a:prstGeom prst="bevel">
          <a:avLst/>
        </a:prstGeom>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r>
            <a:rPr kumimoji="1" lang="ja-JP" altLang="en-US" sz="950" b="0"/>
            <a:t>申請書（別記様式</a:t>
          </a:r>
          <a:r>
            <a:rPr kumimoji="1" lang="en-US" altLang="ja-JP" sz="950" b="0"/>
            <a:t>1</a:t>
          </a:r>
          <a:r>
            <a:rPr kumimoji="1" lang="ja-JP" altLang="en-US" sz="950" b="0"/>
            <a:t>号）</a:t>
          </a:r>
        </a:p>
      </xdr:txBody>
    </xdr:sp>
    <xdr:clientData/>
  </xdr:twoCellAnchor>
  <xdr:twoCellAnchor>
    <xdr:from>
      <xdr:col>7</xdr:col>
      <xdr:colOff>1164657</xdr:colOff>
      <xdr:row>0</xdr:row>
      <xdr:rowOff>239827</xdr:rowOff>
    </xdr:from>
    <xdr:to>
      <xdr:col>8</xdr:col>
      <xdr:colOff>51708</xdr:colOff>
      <xdr:row>0</xdr:row>
      <xdr:rowOff>627291</xdr:rowOff>
    </xdr:to>
    <xdr:sp macro="" textlink="">
      <xdr:nvSpPr>
        <xdr:cNvPr id="16" name="四角形: 角度付き 15">
          <a:hlinkClick xmlns:r="http://schemas.openxmlformats.org/officeDocument/2006/relationships" r:id="rId6"/>
          <a:extLst>
            <a:ext uri="{FF2B5EF4-FFF2-40B4-BE49-F238E27FC236}">
              <a16:creationId xmlns:a16="http://schemas.microsoft.com/office/drawing/2014/main" id="{E334305E-EC75-8664-D5C2-EFFE677336EF}"/>
            </a:ext>
          </a:extLst>
        </xdr:cNvPr>
        <xdr:cNvSpPr/>
      </xdr:nvSpPr>
      <xdr:spPr>
        <a:xfrm>
          <a:off x="8994207" y="239827"/>
          <a:ext cx="1344501" cy="387464"/>
        </a:xfrm>
        <a:prstGeom prst="bevel">
          <a:avLst/>
        </a:prstGeom>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r>
            <a:rPr kumimoji="1" lang="ja-JP" altLang="en-US" sz="1100" b="0"/>
            <a:t>生産ほ場一覧</a:t>
          </a:r>
        </a:p>
      </xdr:txBody>
    </xdr:sp>
    <xdr:clientData/>
  </xdr:twoCellAnchor>
  <xdr:twoCellAnchor>
    <xdr:from>
      <xdr:col>6</xdr:col>
      <xdr:colOff>531360</xdr:colOff>
      <xdr:row>0</xdr:row>
      <xdr:rowOff>1825397</xdr:rowOff>
    </xdr:from>
    <xdr:to>
      <xdr:col>7</xdr:col>
      <xdr:colOff>1295399</xdr:colOff>
      <xdr:row>0</xdr:row>
      <xdr:rowOff>2311172</xdr:rowOff>
    </xdr:to>
    <xdr:sp macro="" textlink="">
      <xdr:nvSpPr>
        <xdr:cNvPr id="17" name="四角形: 角度付き 16">
          <a:hlinkClick xmlns:r="http://schemas.openxmlformats.org/officeDocument/2006/relationships" r:id="rId7"/>
          <a:extLst>
            <a:ext uri="{FF2B5EF4-FFF2-40B4-BE49-F238E27FC236}">
              <a16:creationId xmlns:a16="http://schemas.microsoft.com/office/drawing/2014/main" id="{06B0103D-56BF-F25D-3534-E2302C346F9C}"/>
            </a:ext>
          </a:extLst>
        </xdr:cNvPr>
        <xdr:cNvSpPr/>
      </xdr:nvSpPr>
      <xdr:spPr>
        <a:xfrm>
          <a:off x="7294110" y="1825397"/>
          <a:ext cx="1830839" cy="485775"/>
        </a:xfrm>
        <a:prstGeom prst="bevel">
          <a:avLst/>
        </a:prstGeom>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r>
            <a:rPr kumimoji="1" lang="ja-JP" altLang="en-US" sz="1100" b="1"/>
            <a:t>情報公開項目　入力へ</a:t>
          </a:r>
        </a:p>
      </xdr:txBody>
    </xdr:sp>
    <xdr:clientData/>
  </xdr:twoCellAnchor>
  <xdr:twoCellAnchor>
    <xdr:from>
      <xdr:col>6</xdr:col>
      <xdr:colOff>526978</xdr:colOff>
      <xdr:row>0</xdr:row>
      <xdr:rowOff>725941</xdr:rowOff>
    </xdr:from>
    <xdr:to>
      <xdr:col>7</xdr:col>
      <xdr:colOff>1543049</xdr:colOff>
      <xdr:row>0</xdr:row>
      <xdr:rowOff>1211716</xdr:rowOff>
    </xdr:to>
    <xdr:sp macro="" textlink="">
      <xdr:nvSpPr>
        <xdr:cNvPr id="18" name="四角形: 角度付き 17">
          <a:hlinkClick xmlns:r="http://schemas.openxmlformats.org/officeDocument/2006/relationships" r:id="rId8"/>
          <a:extLst>
            <a:ext uri="{FF2B5EF4-FFF2-40B4-BE49-F238E27FC236}">
              <a16:creationId xmlns:a16="http://schemas.microsoft.com/office/drawing/2014/main" id="{FFE76639-52CF-2B14-A4DF-349707471339}"/>
            </a:ext>
          </a:extLst>
        </xdr:cNvPr>
        <xdr:cNvSpPr/>
      </xdr:nvSpPr>
      <xdr:spPr>
        <a:xfrm>
          <a:off x="7289728" y="725941"/>
          <a:ext cx="2082871" cy="485775"/>
        </a:xfrm>
        <a:prstGeom prst="bevel">
          <a:avLst/>
        </a:prstGeom>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r>
            <a:rPr kumimoji="1" lang="ja-JP" altLang="en-US" sz="1100" b="0"/>
            <a:t>栽培計画書 入力へ</a:t>
          </a:r>
        </a:p>
      </xdr:txBody>
    </xdr:sp>
    <xdr:clientData/>
  </xdr:two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47625</xdr:colOff>
          <xdr:row>18</xdr:row>
          <xdr:rowOff>47625</xdr:rowOff>
        </xdr:from>
        <xdr:to>
          <xdr:col>4</xdr:col>
          <xdr:colOff>209550</xdr:colOff>
          <xdr:row>18</xdr:row>
          <xdr:rowOff>304800</xdr:rowOff>
        </xdr:to>
        <xdr:sp macro="" textlink="">
          <xdr:nvSpPr>
            <xdr:cNvPr id="11265" name="Check Box 1" descr="とうきょう特産食材使用店" hidden="1">
              <a:extLst>
                <a:ext uri="{63B3BB69-23CF-44E3-9099-C40C66FF867C}">
                  <a14:compatExt spid="_x0000_s11265"/>
                </a:ext>
                <a:ext uri="{FF2B5EF4-FFF2-40B4-BE49-F238E27FC236}">
                  <a16:creationId xmlns:a16="http://schemas.microsoft.com/office/drawing/2014/main" id="{00000000-0008-0000-0800-00000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18</xdr:row>
          <xdr:rowOff>47625</xdr:rowOff>
        </xdr:from>
        <xdr:to>
          <xdr:col>8</xdr:col>
          <xdr:colOff>285750</xdr:colOff>
          <xdr:row>18</xdr:row>
          <xdr:rowOff>295275</xdr:rowOff>
        </xdr:to>
        <xdr:sp macro="" textlink="">
          <xdr:nvSpPr>
            <xdr:cNvPr id="11267" name="Check Box 3" hidden="1">
              <a:extLst>
                <a:ext uri="{63B3BB69-23CF-44E3-9099-C40C66FF867C}">
                  <a14:compatExt spid="_x0000_s11267"/>
                </a:ext>
                <a:ext uri="{FF2B5EF4-FFF2-40B4-BE49-F238E27FC236}">
                  <a16:creationId xmlns:a16="http://schemas.microsoft.com/office/drawing/2014/main" id="{00000000-0008-0000-0800-00000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12</xdr:row>
          <xdr:rowOff>9525</xdr:rowOff>
        </xdr:from>
        <xdr:to>
          <xdr:col>2</xdr:col>
          <xdr:colOff>533400</xdr:colOff>
          <xdr:row>12</xdr:row>
          <xdr:rowOff>257175</xdr:rowOff>
        </xdr:to>
        <xdr:sp macro="" textlink="">
          <xdr:nvSpPr>
            <xdr:cNvPr id="11268" name="Check Box 4" hidden="1">
              <a:extLst>
                <a:ext uri="{63B3BB69-23CF-44E3-9099-C40C66FF867C}">
                  <a14:compatExt spid="_x0000_s11268"/>
                </a:ext>
                <a:ext uri="{FF2B5EF4-FFF2-40B4-BE49-F238E27FC236}">
                  <a16:creationId xmlns:a16="http://schemas.microsoft.com/office/drawing/2014/main" id="{00000000-0008-0000-0800-00000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13</xdr:row>
          <xdr:rowOff>19050</xdr:rowOff>
        </xdr:from>
        <xdr:to>
          <xdr:col>2</xdr:col>
          <xdr:colOff>523875</xdr:colOff>
          <xdr:row>13</xdr:row>
          <xdr:rowOff>257175</xdr:rowOff>
        </xdr:to>
        <xdr:sp macro="" textlink="">
          <xdr:nvSpPr>
            <xdr:cNvPr id="11269" name="Check Box 5" hidden="1">
              <a:extLst>
                <a:ext uri="{63B3BB69-23CF-44E3-9099-C40C66FF867C}">
                  <a14:compatExt spid="_x0000_s11269"/>
                </a:ext>
                <a:ext uri="{FF2B5EF4-FFF2-40B4-BE49-F238E27FC236}">
                  <a16:creationId xmlns:a16="http://schemas.microsoft.com/office/drawing/2014/main" id="{00000000-0008-0000-0800-00000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14</xdr:row>
          <xdr:rowOff>28575</xdr:rowOff>
        </xdr:from>
        <xdr:to>
          <xdr:col>2</xdr:col>
          <xdr:colOff>523875</xdr:colOff>
          <xdr:row>14</xdr:row>
          <xdr:rowOff>247650</xdr:rowOff>
        </xdr:to>
        <xdr:sp macro="" textlink="">
          <xdr:nvSpPr>
            <xdr:cNvPr id="11270" name="Check Box 6" hidden="1">
              <a:extLst>
                <a:ext uri="{63B3BB69-23CF-44E3-9099-C40C66FF867C}">
                  <a14:compatExt spid="_x0000_s11270"/>
                </a:ext>
                <a:ext uri="{FF2B5EF4-FFF2-40B4-BE49-F238E27FC236}">
                  <a16:creationId xmlns:a16="http://schemas.microsoft.com/office/drawing/2014/main" id="{00000000-0008-0000-0800-00000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15</xdr:row>
          <xdr:rowOff>161925</xdr:rowOff>
        </xdr:from>
        <xdr:to>
          <xdr:col>2</xdr:col>
          <xdr:colOff>523875</xdr:colOff>
          <xdr:row>15</xdr:row>
          <xdr:rowOff>409575</xdr:rowOff>
        </xdr:to>
        <xdr:sp macro="" textlink="">
          <xdr:nvSpPr>
            <xdr:cNvPr id="11271" name="Check Box 7" hidden="1">
              <a:extLst>
                <a:ext uri="{63B3BB69-23CF-44E3-9099-C40C66FF867C}">
                  <a14:compatExt spid="_x0000_s11271"/>
                </a:ext>
                <a:ext uri="{FF2B5EF4-FFF2-40B4-BE49-F238E27FC236}">
                  <a16:creationId xmlns:a16="http://schemas.microsoft.com/office/drawing/2014/main" id="{00000000-0008-0000-0800-00000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16</xdr:row>
          <xdr:rowOff>371475</xdr:rowOff>
        </xdr:from>
        <xdr:to>
          <xdr:col>2</xdr:col>
          <xdr:colOff>523875</xdr:colOff>
          <xdr:row>16</xdr:row>
          <xdr:rowOff>619125</xdr:rowOff>
        </xdr:to>
        <xdr:sp macro="" textlink="">
          <xdr:nvSpPr>
            <xdr:cNvPr id="11272" name="Check Box 8" hidden="1">
              <a:extLst>
                <a:ext uri="{63B3BB69-23CF-44E3-9099-C40C66FF867C}">
                  <a14:compatExt spid="_x0000_s11272"/>
                </a:ext>
                <a:ext uri="{FF2B5EF4-FFF2-40B4-BE49-F238E27FC236}">
                  <a16:creationId xmlns:a16="http://schemas.microsoft.com/office/drawing/2014/main" id="{00000000-0008-0000-0800-00000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17</xdr:row>
          <xdr:rowOff>66675</xdr:rowOff>
        </xdr:from>
        <xdr:to>
          <xdr:col>2</xdr:col>
          <xdr:colOff>523875</xdr:colOff>
          <xdr:row>17</xdr:row>
          <xdr:rowOff>314325</xdr:rowOff>
        </xdr:to>
        <xdr:sp macro="" textlink="">
          <xdr:nvSpPr>
            <xdr:cNvPr id="11273" name="Check Box 9" hidden="1">
              <a:extLst>
                <a:ext uri="{63B3BB69-23CF-44E3-9099-C40C66FF867C}">
                  <a14:compatExt spid="_x0000_s11273"/>
                </a:ext>
                <a:ext uri="{FF2B5EF4-FFF2-40B4-BE49-F238E27FC236}">
                  <a16:creationId xmlns:a16="http://schemas.microsoft.com/office/drawing/2014/main" id="{00000000-0008-0000-0800-00000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19</xdr:row>
          <xdr:rowOff>104775</xdr:rowOff>
        </xdr:from>
        <xdr:to>
          <xdr:col>4</xdr:col>
          <xdr:colOff>209550</xdr:colOff>
          <xdr:row>19</xdr:row>
          <xdr:rowOff>361950</xdr:rowOff>
        </xdr:to>
        <xdr:sp macro="" textlink="">
          <xdr:nvSpPr>
            <xdr:cNvPr id="11274" name="Check Box 10" descr="とうきょう特産食材使用店" hidden="1">
              <a:extLst>
                <a:ext uri="{63B3BB69-23CF-44E3-9099-C40C66FF867C}">
                  <a14:compatExt spid="_x0000_s11274"/>
                </a:ext>
                <a:ext uri="{FF2B5EF4-FFF2-40B4-BE49-F238E27FC236}">
                  <a16:creationId xmlns:a16="http://schemas.microsoft.com/office/drawing/2014/main" id="{00000000-0008-0000-0800-00000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19</xdr:row>
          <xdr:rowOff>104775</xdr:rowOff>
        </xdr:from>
        <xdr:to>
          <xdr:col>6</xdr:col>
          <xdr:colOff>257175</xdr:colOff>
          <xdr:row>19</xdr:row>
          <xdr:rowOff>361950</xdr:rowOff>
        </xdr:to>
        <xdr:sp macro="" textlink="">
          <xdr:nvSpPr>
            <xdr:cNvPr id="11275" name="Check Box 11" descr="とうきょう特産食材使用店" hidden="1">
              <a:extLst>
                <a:ext uri="{63B3BB69-23CF-44E3-9099-C40C66FF867C}">
                  <a14:compatExt spid="_x0000_s11275"/>
                </a:ext>
                <a:ext uri="{FF2B5EF4-FFF2-40B4-BE49-F238E27FC236}">
                  <a16:creationId xmlns:a16="http://schemas.microsoft.com/office/drawing/2014/main" id="{00000000-0008-0000-0800-00000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19</xdr:row>
          <xdr:rowOff>114300</xdr:rowOff>
        </xdr:from>
        <xdr:to>
          <xdr:col>8</xdr:col>
          <xdr:colOff>285750</xdr:colOff>
          <xdr:row>19</xdr:row>
          <xdr:rowOff>361950</xdr:rowOff>
        </xdr:to>
        <xdr:sp macro="" textlink="">
          <xdr:nvSpPr>
            <xdr:cNvPr id="11276" name="Check Box 12" hidden="1">
              <a:extLst>
                <a:ext uri="{63B3BB69-23CF-44E3-9099-C40C66FF867C}">
                  <a14:compatExt spid="_x0000_s11276"/>
                </a:ext>
                <a:ext uri="{FF2B5EF4-FFF2-40B4-BE49-F238E27FC236}">
                  <a16:creationId xmlns:a16="http://schemas.microsoft.com/office/drawing/2014/main" id="{00000000-0008-0000-0800-00000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314325</xdr:colOff>
          <xdr:row>18</xdr:row>
          <xdr:rowOff>47625</xdr:rowOff>
        </xdr:from>
        <xdr:to>
          <xdr:col>11</xdr:col>
          <xdr:colOff>304800</xdr:colOff>
          <xdr:row>18</xdr:row>
          <xdr:rowOff>295275</xdr:rowOff>
        </xdr:to>
        <xdr:sp macro="" textlink="">
          <xdr:nvSpPr>
            <xdr:cNvPr id="11277" name="Check Box 13" hidden="1">
              <a:extLst>
                <a:ext uri="{63B3BB69-23CF-44E3-9099-C40C66FF867C}">
                  <a14:compatExt spid="_x0000_s11277"/>
                </a:ext>
                <a:ext uri="{FF2B5EF4-FFF2-40B4-BE49-F238E27FC236}">
                  <a16:creationId xmlns:a16="http://schemas.microsoft.com/office/drawing/2014/main" id="{00000000-0008-0000-0800-00000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12</xdr:col>
      <xdr:colOff>102658</xdr:colOff>
      <xdr:row>19</xdr:row>
      <xdr:rowOff>200025</xdr:rowOff>
    </xdr:from>
    <xdr:to>
      <xdr:col>13</xdr:col>
      <xdr:colOff>66675</xdr:colOff>
      <xdr:row>20</xdr:row>
      <xdr:rowOff>208491</xdr:rowOff>
    </xdr:to>
    <xdr:cxnSp macro="">
      <xdr:nvCxnSpPr>
        <xdr:cNvPr id="3" name="直線矢印コネクタ 2">
          <a:extLst>
            <a:ext uri="{FF2B5EF4-FFF2-40B4-BE49-F238E27FC236}">
              <a16:creationId xmlns:a16="http://schemas.microsoft.com/office/drawing/2014/main" id="{07E6104D-2D75-03F9-F11B-53CF2DE6614C}"/>
            </a:ext>
          </a:extLst>
        </xdr:cNvPr>
        <xdr:cNvCxnSpPr/>
      </xdr:nvCxnSpPr>
      <xdr:spPr>
        <a:xfrm flipH="1">
          <a:off x="6293908" y="6534150"/>
          <a:ext cx="649817" cy="456141"/>
        </a:xfrm>
        <a:prstGeom prst="straightConnector1">
          <a:avLst/>
        </a:prstGeom>
        <a:ln w="19050">
          <a:headEnd type="none" w="med" len="med"/>
          <a:tailEnd type="arrow" w="med" len="med"/>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12</xdr:col>
      <xdr:colOff>493258</xdr:colOff>
      <xdr:row>11</xdr:row>
      <xdr:rowOff>51027</xdr:rowOff>
    </xdr:from>
    <xdr:to>
      <xdr:col>16</xdr:col>
      <xdr:colOff>900160</xdr:colOff>
      <xdr:row>16</xdr:row>
      <xdr:rowOff>865085</xdr:rowOff>
    </xdr:to>
    <xdr:pic>
      <xdr:nvPicPr>
        <xdr:cNvPr id="2" name="図 1">
          <a:extLst>
            <a:ext uri="{FF2B5EF4-FFF2-40B4-BE49-F238E27FC236}">
              <a16:creationId xmlns:a16="http://schemas.microsoft.com/office/drawing/2014/main" id="{06604A1A-3225-8664-B433-DFFCDB5A7ECE}"/>
            </a:ext>
          </a:extLst>
        </xdr:cNvPr>
        <xdr:cNvPicPr>
          <a:picLocks noChangeAspect="1"/>
        </xdr:cNvPicPr>
      </xdr:nvPicPr>
      <xdr:blipFill>
        <a:blip xmlns:r="http://schemas.openxmlformats.org/officeDocument/2006/relationships" r:embed="rId1"/>
        <a:stretch>
          <a:fillRect/>
        </a:stretch>
      </xdr:blipFill>
      <xdr:spPr>
        <a:xfrm>
          <a:off x="6573950" y="2959554"/>
          <a:ext cx="5220429" cy="2514951"/>
        </a:xfrm>
        <a:prstGeom prst="rect">
          <a:avLst/>
        </a:prstGeom>
      </xdr:spPr>
    </xdr:pic>
    <xdr:clientData/>
  </xdr:twoCellAnchor>
  <xdr:twoCellAnchor>
    <xdr:from>
      <xdr:col>13</xdr:col>
      <xdr:colOff>0</xdr:colOff>
      <xdr:row>2</xdr:row>
      <xdr:rowOff>76200</xdr:rowOff>
    </xdr:from>
    <xdr:to>
      <xdr:col>16</xdr:col>
      <xdr:colOff>581025</xdr:colOff>
      <xdr:row>8</xdr:row>
      <xdr:rowOff>1</xdr:rowOff>
    </xdr:to>
    <xdr:grpSp>
      <xdr:nvGrpSpPr>
        <xdr:cNvPr id="32" name="グループ化 31">
          <a:extLst>
            <a:ext uri="{FF2B5EF4-FFF2-40B4-BE49-F238E27FC236}">
              <a16:creationId xmlns:a16="http://schemas.microsoft.com/office/drawing/2014/main" id="{F7312B22-9109-CB5A-E378-A8D1BC79FD6A}"/>
            </a:ext>
          </a:extLst>
        </xdr:cNvPr>
        <xdr:cNvGrpSpPr/>
      </xdr:nvGrpSpPr>
      <xdr:grpSpPr>
        <a:xfrm>
          <a:off x="6754974" y="562169"/>
          <a:ext cx="4702046" cy="1614975"/>
          <a:chOff x="6762750" y="85725"/>
          <a:chExt cx="4705350" cy="1619251"/>
        </a:xfrm>
      </xdr:grpSpPr>
      <xdr:sp macro="" textlink="">
        <xdr:nvSpPr>
          <xdr:cNvPr id="10" name="四角形: 角度付き 9">
            <a:hlinkClick xmlns:r="http://schemas.openxmlformats.org/officeDocument/2006/relationships" r:id="rId2"/>
            <a:extLst>
              <a:ext uri="{FF2B5EF4-FFF2-40B4-BE49-F238E27FC236}">
                <a16:creationId xmlns:a16="http://schemas.microsoft.com/office/drawing/2014/main" id="{F3DAD9B0-0B79-E57B-9AD2-46CE34F8A99F}"/>
              </a:ext>
            </a:extLst>
          </xdr:cNvPr>
          <xdr:cNvSpPr/>
        </xdr:nvSpPr>
        <xdr:spPr>
          <a:xfrm>
            <a:off x="6762750" y="638175"/>
            <a:ext cx="2009775" cy="466726"/>
          </a:xfrm>
          <a:prstGeom prst="bevel">
            <a:avLst/>
          </a:prstGeom>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r>
              <a:rPr kumimoji="1" lang="ja-JP" altLang="en-US" sz="1100" b="0"/>
              <a:t>生産ほ場一覧　入力ヘ</a:t>
            </a:r>
          </a:p>
        </xdr:txBody>
      </xdr:sp>
      <xdr:sp macro="" textlink="">
        <xdr:nvSpPr>
          <xdr:cNvPr id="11" name="四角形: 角度付き 10">
            <a:hlinkClick xmlns:r="http://schemas.openxmlformats.org/officeDocument/2006/relationships" r:id="rId3"/>
            <a:extLst>
              <a:ext uri="{FF2B5EF4-FFF2-40B4-BE49-F238E27FC236}">
                <a16:creationId xmlns:a16="http://schemas.microsoft.com/office/drawing/2014/main" id="{9449E11C-5E40-FD57-1123-6072B930CA3A}"/>
              </a:ext>
            </a:extLst>
          </xdr:cNvPr>
          <xdr:cNvSpPr/>
        </xdr:nvSpPr>
        <xdr:spPr>
          <a:xfrm>
            <a:off x="6772275" y="1238250"/>
            <a:ext cx="2009775" cy="466726"/>
          </a:xfrm>
          <a:prstGeom prst="bevel">
            <a:avLst/>
          </a:prstGeom>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r>
              <a:rPr kumimoji="1" lang="ja-JP" altLang="en-US" sz="1100" b="0"/>
              <a:t>栽培計画書　入力ヘ</a:t>
            </a:r>
          </a:p>
        </xdr:txBody>
      </xdr:sp>
      <xdr:sp macro="" textlink="">
        <xdr:nvSpPr>
          <xdr:cNvPr id="13" name="四角形: 角度付き 12">
            <a:hlinkClick xmlns:r="http://schemas.openxmlformats.org/officeDocument/2006/relationships" r:id="rId4"/>
            <a:extLst>
              <a:ext uri="{FF2B5EF4-FFF2-40B4-BE49-F238E27FC236}">
                <a16:creationId xmlns:a16="http://schemas.microsoft.com/office/drawing/2014/main" id="{C9C29509-280C-F733-0403-CC12E2663FB6}"/>
              </a:ext>
            </a:extLst>
          </xdr:cNvPr>
          <xdr:cNvSpPr/>
        </xdr:nvSpPr>
        <xdr:spPr>
          <a:xfrm>
            <a:off x="9182100" y="1228725"/>
            <a:ext cx="2286000" cy="466726"/>
          </a:xfrm>
          <a:prstGeom prst="bevel">
            <a:avLst/>
          </a:prstGeom>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r>
              <a:rPr kumimoji="1" lang="ja-JP" altLang="en-US" sz="1100" b="0"/>
              <a:t>栽培計画書（養液栽培）入力へ</a:t>
            </a:r>
          </a:p>
        </xdr:txBody>
      </xdr:sp>
      <xdr:sp macro="" textlink="">
        <xdr:nvSpPr>
          <xdr:cNvPr id="28" name="四角形: 角度付き 27">
            <a:hlinkClick xmlns:r="http://schemas.openxmlformats.org/officeDocument/2006/relationships" r:id="rId5"/>
            <a:extLst>
              <a:ext uri="{FF2B5EF4-FFF2-40B4-BE49-F238E27FC236}">
                <a16:creationId xmlns:a16="http://schemas.microsoft.com/office/drawing/2014/main" id="{6DC843FD-DE97-1F4B-2AE2-7E6E22CC4EA7}"/>
              </a:ext>
            </a:extLst>
          </xdr:cNvPr>
          <xdr:cNvSpPr/>
        </xdr:nvSpPr>
        <xdr:spPr>
          <a:xfrm>
            <a:off x="6772275" y="85725"/>
            <a:ext cx="1971675" cy="408216"/>
          </a:xfrm>
          <a:prstGeom prst="bevel">
            <a:avLst/>
          </a:prstGeom>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r>
              <a:rPr kumimoji="1" lang="ja-JP" altLang="en-US" sz="950" b="0"/>
              <a:t>申請書（別記様式</a:t>
            </a:r>
            <a:r>
              <a:rPr kumimoji="1" lang="en-US" altLang="ja-JP" sz="950" b="0"/>
              <a:t>1</a:t>
            </a:r>
            <a:r>
              <a:rPr kumimoji="1" lang="ja-JP" altLang="en-US" sz="950" b="0"/>
              <a:t>号）入力へ</a:t>
            </a: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15</xdr:col>
      <xdr:colOff>49481</xdr:colOff>
      <xdr:row>153</xdr:row>
      <xdr:rowOff>244153</xdr:rowOff>
    </xdr:from>
    <xdr:to>
      <xdr:col>27</xdr:col>
      <xdr:colOff>148697</xdr:colOff>
      <xdr:row>218</xdr:row>
      <xdr:rowOff>244619</xdr:rowOff>
    </xdr:to>
    <xdr:sp macro="" textlink="">
      <xdr:nvSpPr>
        <xdr:cNvPr id="2" name="テキスト ボックス 1">
          <a:extLst>
            <a:ext uri="{FF2B5EF4-FFF2-40B4-BE49-F238E27FC236}">
              <a16:creationId xmlns:a16="http://schemas.microsoft.com/office/drawing/2014/main" id="{A8B623A6-42E9-9BAE-A394-A608E4D77584}"/>
            </a:ext>
          </a:extLst>
        </xdr:cNvPr>
        <xdr:cNvSpPr txBox="1"/>
      </xdr:nvSpPr>
      <xdr:spPr>
        <a:xfrm>
          <a:off x="13087598" y="55724185"/>
          <a:ext cx="11393144" cy="2465413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1">
              <a:solidFill>
                <a:schemeClr val="dk1"/>
              </a:solidFill>
              <a:effectLst/>
              <a:latin typeface="+mn-lt"/>
              <a:ea typeface="+mn-ea"/>
              <a:cs typeface="+mn-cs"/>
            </a:rPr>
            <a:t>（</a:t>
          </a:r>
          <a:r>
            <a:rPr kumimoji="1" lang="ja-JP" altLang="en-US" sz="1400" b="1">
              <a:solidFill>
                <a:schemeClr val="dk1"/>
              </a:solidFill>
              <a:effectLst/>
              <a:latin typeface="+mn-lt"/>
              <a:ea typeface="+mn-ea"/>
              <a:cs typeface="+mn-cs"/>
            </a:rPr>
            <a:t>　</a:t>
          </a:r>
          <a:r>
            <a:rPr kumimoji="1" lang="ja-JP" altLang="ja-JP" sz="1400" b="1">
              <a:solidFill>
                <a:schemeClr val="dk1"/>
              </a:solidFill>
              <a:effectLst/>
              <a:latin typeface="+mn-lt"/>
              <a:ea typeface="+mn-ea"/>
              <a:cs typeface="+mn-cs"/>
            </a:rPr>
            <a:t>解説</a:t>
          </a:r>
          <a:r>
            <a:rPr kumimoji="1" lang="ja-JP" altLang="en-US" sz="1400" b="1">
              <a:solidFill>
                <a:schemeClr val="dk1"/>
              </a:solidFill>
              <a:effectLst/>
              <a:latin typeface="+mn-lt"/>
              <a:ea typeface="+mn-ea"/>
              <a:cs typeface="+mn-cs"/>
            </a:rPr>
            <a:t>　　</a:t>
          </a:r>
          <a:r>
            <a:rPr kumimoji="1" lang="ja-JP" altLang="ja-JP" sz="1400" b="1">
              <a:solidFill>
                <a:schemeClr val="dk1"/>
              </a:solidFill>
              <a:effectLst/>
              <a:latin typeface="+mn-lt"/>
              <a:ea typeface="+mn-ea"/>
              <a:cs typeface="+mn-cs"/>
            </a:rPr>
            <a:t>今後の改造・デバッグ</a:t>
          </a:r>
          <a:r>
            <a:rPr kumimoji="1" lang="ja-JP" altLang="en-US" sz="1400" b="1">
              <a:solidFill>
                <a:schemeClr val="dk1"/>
              </a:solidFill>
              <a:effectLst/>
              <a:latin typeface="+mn-lt"/>
              <a:ea typeface="+mn-ea"/>
              <a:cs typeface="+mn-cs"/>
            </a:rPr>
            <a:t>の参考にしてください</a:t>
          </a:r>
          <a:r>
            <a:rPr kumimoji="1" lang="ja-JP" altLang="ja-JP" sz="1400" b="1">
              <a:solidFill>
                <a:schemeClr val="dk1"/>
              </a:solidFill>
              <a:effectLst/>
              <a:latin typeface="+mn-lt"/>
              <a:ea typeface="+mn-ea"/>
              <a:cs typeface="+mn-cs"/>
            </a:rPr>
            <a:t>）</a:t>
          </a:r>
          <a:endParaRPr lang="ja-JP" altLang="ja-JP" sz="1400" b="1">
            <a:effectLst/>
          </a:endParaRPr>
        </a:p>
        <a:p>
          <a:r>
            <a:rPr kumimoji="1" lang="en-US" altLang="ja-JP" sz="1200"/>
            <a:t>【</a:t>
          </a:r>
          <a:r>
            <a:rPr kumimoji="1" lang="ja-JP" altLang="en-US" sz="1200"/>
            <a:t>下準備として以下のように設定</a:t>
          </a:r>
          <a:r>
            <a:rPr kumimoji="1" lang="en-US" altLang="ja-JP" sz="1200">
              <a:solidFill>
                <a:schemeClr val="dk1"/>
              </a:solidFill>
              <a:effectLst/>
              <a:latin typeface="+mn-lt"/>
              <a:ea typeface="+mn-ea"/>
              <a:cs typeface="+mn-cs"/>
            </a:rPr>
            <a:t>】</a:t>
          </a:r>
          <a:endParaRPr kumimoji="1" lang="en-US" altLang="ja-JP" sz="1200"/>
        </a:p>
        <a:p>
          <a:r>
            <a:rPr kumimoji="1" lang="ja-JP" altLang="en-US" sz="1200"/>
            <a:t>・「エコ農リスト」シートに、品目と作型のリストを作成（元ネタはエコ農要領の別表２として載っている基準表）</a:t>
          </a:r>
          <a:endParaRPr kumimoji="1" lang="en-US" altLang="ja-JP" sz="1200"/>
        </a:p>
        <a:p>
          <a:r>
            <a:rPr kumimoji="1" lang="ja-JP" altLang="en-US" sz="1200"/>
            <a:t>・</a:t>
          </a:r>
          <a:r>
            <a:rPr kumimoji="1" lang="ja-JP" altLang="ja-JP" sz="1200">
              <a:solidFill>
                <a:schemeClr val="dk1"/>
              </a:solidFill>
              <a:effectLst/>
              <a:latin typeface="+mn-lt"/>
              <a:ea typeface="+mn-ea"/>
              <a:cs typeface="+mn-cs"/>
            </a:rPr>
            <a:t>「エコ農リスト」シート</a:t>
          </a:r>
          <a:r>
            <a:rPr kumimoji="1" lang="ja-JP" altLang="en-US" sz="1200">
              <a:solidFill>
                <a:schemeClr val="dk1"/>
              </a:solidFill>
              <a:effectLst/>
              <a:latin typeface="+mn-lt"/>
              <a:ea typeface="+mn-ea"/>
              <a:cs typeface="+mn-cs"/>
            </a:rPr>
            <a:t>で、</a:t>
          </a:r>
          <a:endParaRPr kumimoji="1" lang="en-US" altLang="ja-JP" sz="1200">
            <a:solidFill>
              <a:schemeClr val="dk1"/>
            </a:solidFill>
            <a:effectLst/>
            <a:latin typeface="+mn-lt"/>
            <a:ea typeface="+mn-ea"/>
            <a:cs typeface="+mn-cs"/>
          </a:endParaRPr>
        </a:p>
        <a:p>
          <a:r>
            <a:rPr kumimoji="1" lang="ja-JP" altLang="en-US" sz="1200">
              <a:solidFill>
                <a:schemeClr val="dk1"/>
              </a:solidFill>
              <a:effectLst/>
              <a:latin typeface="+mn-lt"/>
              <a:ea typeface="+mn-ea"/>
              <a:cs typeface="+mn-cs"/>
            </a:rPr>
            <a:t>　</a:t>
          </a:r>
          <a:r>
            <a:rPr kumimoji="1" lang="ja-JP" altLang="en-US" sz="1200"/>
            <a:t>品目別の作型のセルに、</a:t>
          </a:r>
          <a:r>
            <a:rPr kumimoji="1" lang="ja-JP" altLang="ja-JP" sz="1200">
              <a:solidFill>
                <a:schemeClr val="dk1"/>
              </a:solidFill>
              <a:effectLst/>
              <a:latin typeface="+mn-lt"/>
              <a:ea typeface="+mn-ea"/>
              <a:cs typeface="+mn-cs"/>
            </a:rPr>
            <a:t>「数式」タブ→</a:t>
          </a:r>
          <a:r>
            <a:rPr kumimoji="1" lang="ja-JP" altLang="en-US" sz="1200"/>
            <a:t>「名前の定義」で品目名と同一の名前を設定　</a:t>
          </a:r>
          <a:endParaRPr kumimoji="1" lang="en-US" altLang="ja-JP" sz="1200"/>
        </a:p>
        <a:p>
          <a:r>
            <a:rPr kumimoji="1" lang="ja-JP" altLang="en-US" sz="1200"/>
            <a:t>　（例：水稲なら「普通」とある１セルの範囲を選択して、「水稲」というセル範囲名を定義</a:t>
          </a:r>
          <a:endParaRPr kumimoji="1" lang="en-US" altLang="ja-JP" sz="1200"/>
        </a:p>
        <a:p>
          <a:r>
            <a:rPr kumimoji="1" lang="ja-JP" altLang="en-US" sz="1200"/>
            <a:t>　　　　エダマメなら「早熟・普通」と「抑制」の２セルを選択して、この２セルの範囲に「エダマメ」という名前を定義）</a:t>
          </a:r>
          <a:endParaRPr kumimoji="1" lang="en-US" altLang="ja-JP" sz="1200"/>
        </a:p>
        <a:p>
          <a:r>
            <a:rPr kumimoji="1" lang="ja-JP" altLang="en-US" sz="1200"/>
            <a:t>　＊「名前の定義」ではかっこ（）を名前に使えないので（全角でも半角でも不可）、</a:t>
          </a:r>
          <a:endParaRPr kumimoji="1" lang="en-US" altLang="ja-JP" sz="1200"/>
        </a:p>
        <a:p>
          <a:r>
            <a:rPr kumimoji="1" lang="ja-JP" altLang="en-US" sz="1200"/>
            <a:t>　　　品目名の「ビーツ（かえんさい）」は「ビーツ」、「食用つばき（種子）」は「食用つばき」に便宜上変更してある</a:t>
          </a:r>
          <a:endParaRPr kumimoji="1" lang="en-US" altLang="ja-JP" sz="1200"/>
        </a:p>
        <a:p>
          <a:r>
            <a:rPr kumimoji="1" lang="ja-JP" altLang="en-US" sz="1200"/>
            <a:t>　　（かっこを回避してごまかした）</a:t>
          </a:r>
          <a:endParaRPr kumimoji="1" lang="en-US" altLang="ja-JP" sz="1200"/>
        </a:p>
        <a:p>
          <a:r>
            <a:rPr kumimoji="1" lang="ja-JP" altLang="en-US" sz="1200"/>
            <a:t>　＊定義した名前の設定を直したいときは、「数式」タブ→「名前の管理」から修正できる</a:t>
          </a:r>
          <a:endParaRPr kumimoji="1" lang="en-US" altLang="ja-JP" sz="1200"/>
        </a:p>
        <a:p>
          <a:r>
            <a:rPr kumimoji="1" lang="ja-JP" altLang="en-US" sz="1200"/>
            <a:t>・エコ基準の自動入力をわかりやすくするために、エコ基準検索表を作成（太枠で囲った部分）</a:t>
          </a:r>
          <a:endParaRPr kumimoji="1" lang="en-US" altLang="ja-JP" sz="1200"/>
        </a:p>
        <a:p>
          <a:r>
            <a:rPr kumimoji="1" lang="ja-JP" altLang="en-US" sz="1200"/>
            <a:t>・エコ基準検索表の範囲に「エコ基準検索表」と名前を指定した</a:t>
          </a:r>
          <a:endParaRPr kumimoji="1" lang="en-US" altLang="ja-JP" sz="1200"/>
        </a:p>
        <a:p>
          <a:r>
            <a:rPr kumimoji="1" lang="ja-JP" altLang="en-US" sz="1200"/>
            <a:t>・「</a:t>
          </a:r>
          <a:r>
            <a:rPr kumimoji="1" lang="en-US" altLang="ja-JP" sz="1200"/>
            <a:t>List</a:t>
          </a:r>
          <a:r>
            <a:rPr kumimoji="1" lang="ja-JP" altLang="en-US" sz="1200"/>
            <a:t>」シートに、区市町村名や、土づくりの技術、化学合成農薬削減技術、化学肥料削減技術、などのリストを作成した</a:t>
          </a:r>
          <a:endParaRPr kumimoji="1" lang="en-US" altLang="ja-JP" sz="1200"/>
        </a:p>
        <a:p>
          <a:r>
            <a:rPr kumimoji="1" lang="ja-JP" altLang="en-US" sz="1200" b="1" u="sng"/>
            <a:t>＊品目・作型の追加が生じたときは</a:t>
          </a:r>
          <a:r>
            <a:rPr kumimoji="1" lang="ja-JP" altLang="en-US" sz="1200" b="1"/>
            <a:t>、</a:t>
          </a:r>
          <a:endParaRPr kumimoji="1" lang="en-US" altLang="ja-JP" sz="1200" b="1"/>
        </a:p>
        <a:p>
          <a:r>
            <a:rPr kumimoji="1" lang="ja-JP" altLang="en-US" sz="1200"/>
            <a:t>「エコ農リスト」シートにある表を修正したうえで、</a:t>
          </a:r>
          <a:endParaRPr kumimoji="1" lang="en-US" altLang="ja-JP" sz="1200"/>
        </a:p>
        <a:p>
          <a:r>
            <a:rPr kumimoji="1" lang="ja-JP" altLang="en-US" sz="1200"/>
            <a:t>　前述のように「名前の定義」から範囲の名前を設定してください。</a:t>
          </a:r>
          <a:endParaRPr kumimoji="1" lang="en-US" altLang="ja-JP" sz="1200"/>
        </a:p>
        <a:p>
          <a:r>
            <a:rPr kumimoji="1" lang="ja-JP" altLang="en-US" sz="1200"/>
            <a:t>　また、①新品目をエコ基準検索表にも追加する、②「名前の管理」から、エコ基準検索表の範囲がずれていないか確認（ずれていたら修正）してください。</a:t>
          </a:r>
          <a:endParaRPr kumimoji="1" lang="en-US" altLang="ja-JP" sz="1200"/>
        </a:p>
        <a:p>
          <a:r>
            <a:rPr kumimoji="1" lang="ja-JP" altLang="en-US" sz="1200"/>
            <a:t>　「栽培計画書」シート（このシート）の修正は必要ありません</a:t>
          </a:r>
          <a:endParaRPr kumimoji="1" lang="en-US" altLang="ja-JP" sz="1200"/>
        </a:p>
        <a:p>
          <a:r>
            <a:rPr kumimoji="1" lang="ja-JP" altLang="en-US" sz="1200" b="1" u="sng"/>
            <a:t>＊エコ基準値（農薬回数、施肥量）が改訂されたときは、</a:t>
          </a:r>
          <a:endParaRPr kumimoji="1" lang="en-US" altLang="ja-JP" sz="1200" b="1" u="sng"/>
        </a:p>
        <a:p>
          <a:r>
            <a:rPr kumimoji="1" lang="ja-JP" altLang="en-US" sz="1200"/>
            <a:t>　「エコ農リスト」シートにある表を修正してください。</a:t>
          </a:r>
          <a:endParaRPr kumimoji="1" lang="en-US" altLang="ja-JP" sz="1200"/>
        </a:p>
        <a:p>
          <a:r>
            <a:rPr kumimoji="1" lang="ja-JP" altLang="en-US" sz="1200"/>
            <a:t>　</a:t>
          </a:r>
          <a:r>
            <a:rPr kumimoji="1" lang="ja-JP" altLang="ja-JP" sz="1200">
              <a:solidFill>
                <a:schemeClr val="dk1"/>
              </a:solidFill>
              <a:effectLst/>
              <a:latin typeface="+mn-lt"/>
              <a:ea typeface="+mn-ea"/>
              <a:cs typeface="+mn-cs"/>
            </a:rPr>
            <a:t>「栽培計画書」シート（このシート）の修正は必要ありません</a:t>
          </a:r>
          <a:endParaRPr kumimoji="1" lang="en-US" altLang="ja-JP" sz="1200"/>
        </a:p>
        <a:p>
          <a:endParaRPr kumimoji="1" lang="en-US" altLang="ja-JP" sz="1200"/>
        </a:p>
        <a:p>
          <a:r>
            <a:rPr kumimoji="1" lang="en-US" altLang="ja-JP" sz="1200" b="1"/>
            <a:t>【</a:t>
          </a:r>
          <a:r>
            <a:rPr kumimoji="1" lang="ja-JP" altLang="en-US" sz="1200" b="1"/>
            <a:t>「栽培計画書」シート（このシート）の設定もろもろについて</a:t>
          </a:r>
          <a:r>
            <a:rPr kumimoji="1" lang="en-US" altLang="ja-JP" sz="1200" b="1"/>
            <a:t>】</a:t>
          </a:r>
        </a:p>
        <a:p>
          <a:r>
            <a:rPr kumimoji="1" lang="en-US" altLang="ja-JP" sz="1200" b="0" u="sng"/>
            <a:t>【</a:t>
          </a:r>
          <a:r>
            <a:rPr kumimoji="1" lang="ja-JP" altLang="en-US" sz="1200" b="0" u="sng"/>
            <a:t>農産物名の選択</a:t>
          </a:r>
          <a:r>
            <a:rPr kumimoji="1" lang="en-US" altLang="ja-JP" sz="1200" b="0" u="sng"/>
            <a:t>】</a:t>
          </a:r>
        </a:p>
        <a:p>
          <a:r>
            <a:rPr kumimoji="1" lang="ja-JP" altLang="en-US" sz="1200" b="0" u="sng"/>
            <a:t>　認証のある農産物名だけを、ドロップダウンリストから選択・入力するようにしてあります</a:t>
          </a:r>
          <a:endParaRPr kumimoji="1" lang="en-US" altLang="ja-JP" sz="1200" b="0" u="sng"/>
        </a:p>
        <a:p>
          <a:r>
            <a:rPr kumimoji="1" lang="ja-JP" altLang="en-US" sz="1200" b="0" u="sng"/>
            <a:t>　（別表２にある農作物名だけ入力可能、これにない農作物は入力できないようにしてある）</a:t>
          </a:r>
          <a:endParaRPr kumimoji="1" lang="en-US" altLang="ja-JP" sz="1200" b="0" u="sng"/>
        </a:p>
        <a:p>
          <a:r>
            <a:rPr kumimoji="1" lang="ja-JP" altLang="en-US" sz="1200"/>
            <a:t>　「データ」タブ→「データの入力規則」から設定</a:t>
          </a:r>
          <a:endParaRPr kumimoji="1" lang="en-US" altLang="ja-JP" sz="1200"/>
        </a:p>
        <a:p>
          <a:r>
            <a:rPr kumimoji="1" lang="ja-JP" altLang="en-US" sz="1200">
              <a:solidFill>
                <a:schemeClr val="dk1"/>
              </a:solidFill>
              <a:effectLst/>
              <a:latin typeface="+mn-lt"/>
              <a:ea typeface="+mn-ea"/>
              <a:cs typeface="+mn-cs"/>
            </a:rPr>
            <a:t>　</a:t>
          </a:r>
          <a:r>
            <a:rPr kumimoji="1" lang="ja-JP" altLang="ja-JP" sz="1200">
              <a:solidFill>
                <a:schemeClr val="dk1"/>
              </a:solidFill>
              <a:effectLst/>
              <a:latin typeface="+mn-lt"/>
              <a:ea typeface="+mn-ea"/>
              <a:cs typeface="+mn-cs"/>
            </a:rPr>
            <a:t>「エコ農リスト」シート</a:t>
          </a:r>
          <a:r>
            <a:rPr kumimoji="1" lang="ja-JP" altLang="en-US" sz="1200">
              <a:solidFill>
                <a:schemeClr val="dk1"/>
              </a:solidFill>
              <a:effectLst/>
              <a:latin typeface="+mn-lt"/>
              <a:ea typeface="+mn-ea"/>
              <a:cs typeface="+mn-cs"/>
            </a:rPr>
            <a:t>の品目名をリストの元の値にして、ドロップダウンリストから選択するようにした</a:t>
          </a:r>
          <a:endParaRPr kumimoji="1" lang="en-US" altLang="ja-JP" sz="1200">
            <a:solidFill>
              <a:schemeClr val="dk1"/>
            </a:solidFill>
            <a:effectLst/>
            <a:latin typeface="+mn-lt"/>
            <a:ea typeface="+mn-ea"/>
            <a:cs typeface="+mn-cs"/>
          </a:endParaRPr>
        </a:p>
        <a:p>
          <a:endParaRPr kumimoji="1" lang="en-US" altLang="ja-JP" sz="1200">
            <a:solidFill>
              <a:schemeClr val="dk1"/>
            </a:solidFill>
            <a:effectLst/>
            <a:latin typeface="+mn-lt"/>
            <a:ea typeface="+mn-ea"/>
            <a:cs typeface="+mn-cs"/>
          </a:endParaRPr>
        </a:p>
        <a:p>
          <a:r>
            <a:rPr kumimoji="1" lang="en-US" altLang="ja-JP" sz="1200" u="sng">
              <a:solidFill>
                <a:schemeClr val="dk1"/>
              </a:solidFill>
              <a:effectLst/>
              <a:latin typeface="+mn-lt"/>
              <a:ea typeface="+mn-ea"/>
              <a:cs typeface="+mn-cs"/>
            </a:rPr>
            <a:t>【</a:t>
          </a:r>
          <a:r>
            <a:rPr kumimoji="1" lang="ja-JP" altLang="en-US" sz="1200" u="sng">
              <a:solidFill>
                <a:schemeClr val="dk1"/>
              </a:solidFill>
              <a:effectLst/>
              <a:latin typeface="+mn-lt"/>
              <a:ea typeface="+mn-ea"/>
              <a:cs typeface="+mn-cs"/>
            </a:rPr>
            <a:t>作型名の選択</a:t>
          </a:r>
          <a:r>
            <a:rPr kumimoji="1" lang="en-US" altLang="ja-JP" sz="1200" u="sng">
              <a:solidFill>
                <a:schemeClr val="dk1"/>
              </a:solidFill>
              <a:effectLst/>
              <a:latin typeface="+mn-lt"/>
              <a:ea typeface="+mn-ea"/>
              <a:cs typeface="+mn-cs"/>
            </a:rPr>
            <a:t>】</a:t>
          </a:r>
        </a:p>
        <a:p>
          <a:r>
            <a:rPr kumimoji="1" lang="ja-JP" altLang="en-US" sz="1200" u="sng">
              <a:solidFill>
                <a:schemeClr val="dk1"/>
              </a:solidFill>
              <a:effectLst/>
              <a:latin typeface="+mn-lt"/>
              <a:ea typeface="+mn-ea"/>
              <a:cs typeface="+mn-cs"/>
            </a:rPr>
            <a:t>　農作物名に応じて、認証のある作型だけを、ドロップダウンリストから選択・入力するようにしてあります</a:t>
          </a:r>
          <a:endParaRPr kumimoji="1" lang="en-US" altLang="ja-JP" sz="1200" u="sng">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2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mn-lt"/>
              <a:ea typeface="+mn-ea"/>
              <a:cs typeface="+mn-cs"/>
            </a:rPr>
            <a:t>「データ」タブ→「データの入力規則」から設定</a:t>
          </a:r>
          <a:endParaRPr kumimoji="1" lang="en-US" altLang="ja-JP" sz="1200"/>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dk1"/>
              </a:solidFill>
              <a:effectLst/>
              <a:latin typeface="+mn-lt"/>
              <a:ea typeface="+mn-ea"/>
              <a:cs typeface="+mn-cs"/>
            </a:rPr>
            <a:t>リストの元の値に　</a:t>
          </a:r>
          <a:r>
            <a:rPr kumimoji="1" lang="en-US" altLang="ja-JP" sz="1200">
              <a:solidFill>
                <a:schemeClr val="dk1"/>
              </a:solidFill>
              <a:effectLst/>
              <a:latin typeface="+mn-lt"/>
              <a:ea typeface="+mn-ea"/>
              <a:cs typeface="+mn-cs"/>
            </a:rPr>
            <a:t>=INDIRECT($A9)</a:t>
          </a:r>
          <a:r>
            <a:rPr kumimoji="1" lang="ja-JP" altLang="en-US" sz="1200">
              <a:solidFill>
                <a:schemeClr val="dk1"/>
              </a:solidFill>
              <a:effectLst/>
              <a:latin typeface="+mn-lt"/>
              <a:ea typeface="+mn-ea"/>
              <a:cs typeface="+mn-cs"/>
            </a:rPr>
            <a:t>　のように入力し、</a:t>
          </a:r>
          <a:endParaRPr kumimoji="1" lang="en-US" altLang="ja-JP" sz="12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dk1"/>
              </a:solidFill>
              <a:effectLst/>
              <a:latin typeface="+mn-lt"/>
              <a:ea typeface="+mn-ea"/>
              <a:cs typeface="+mn-cs"/>
            </a:rPr>
            <a:t>「農産物名セルに入力された値と同じ名前が定義されたセル範囲を、リストの元の値として参照する」</a:t>
          </a:r>
          <a:endParaRPr kumimoji="1" lang="en-US" altLang="ja-JP" sz="12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dk1"/>
              </a:solidFill>
              <a:effectLst/>
              <a:latin typeface="+mn-lt"/>
              <a:ea typeface="+mn-ea"/>
              <a:cs typeface="+mn-cs"/>
            </a:rPr>
            <a:t>という動作をするようにした。　（</a:t>
          </a:r>
          <a:r>
            <a:rPr kumimoji="1" lang="en-US" altLang="ja-JP" sz="1200">
              <a:solidFill>
                <a:schemeClr val="dk1"/>
              </a:solidFill>
              <a:effectLst/>
              <a:latin typeface="+mn-lt"/>
              <a:ea typeface="+mn-ea"/>
              <a:cs typeface="+mn-cs"/>
            </a:rPr>
            <a:t>A9</a:t>
          </a:r>
          <a:r>
            <a:rPr kumimoji="1" lang="ja-JP" altLang="en-US" sz="1200">
              <a:solidFill>
                <a:schemeClr val="dk1"/>
              </a:solidFill>
              <a:effectLst/>
              <a:latin typeface="+mn-lt"/>
              <a:ea typeface="+mn-ea"/>
              <a:cs typeface="+mn-cs"/>
            </a:rPr>
            <a:t>は農産物名のセル位置の一例）</a:t>
          </a:r>
          <a:endParaRPr kumimoji="1" lang="en-US" altLang="ja-JP" sz="1200"/>
        </a:p>
        <a:p>
          <a:r>
            <a:rPr kumimoji="1" lang="ja-JP" altLang="en-US" sz="1200"/>
            <a:t>参考サイト：</a:t>
          </a:r>
          <a:r>
            <a:rPr kumimoji="1" lang="en-US" altLang="ja-JP" sz="1200"/>
            <a:t>【</a:t>
          </a:r>
          <a:r>
            <a:rPr kumimoji="1" lang="ja-JP" altLang="en-US" sz="1200"/>
            <a:t>エクセル時短</a:t>
          </a:r>
          <a:r>
            <a:rPr kumimoji="1" lang="en-US" altLang="ja-JP" sz="1200"/>
            <a:t>】</a:t>
          </a:r>
          <a:r>
            <a:rPr kumimoji="1" lang="ja-JP" altLang="en-US" sz="1200"/>
            <a:t>連動するドロップダウンリストの作り方。値によってリストの内容を変化させる！ </a:t>
          </a:r>
          <a:r>
            <a:rPr kumimoji="1" lang="en-US" altLang="ja-JP" sz="1200"/>
            <a:t>| </a:t>
          </a:r>
          <a:r>
            <a:rPr kumimoji="1" lang="ja-JP" altLang="en-US" sz="1200"/>
            <a:t>できるネット</a:t>
          </a:r>
          <a:endParaRPr kumimoji="1" lang="en-US" altLang="ja-JP" sz="1200"/>
        </a:p>
        <a:p>
          <a:r>
            <a:rPr kumimoji="1" lang="ja-JP" altLang="en-US" sz="1200"/>
            <a:t>　</a:t>
          </a:r>
          <a:r>
            <a:rPr kumimoji="1" lang="en-US" altLang="ja-JP" sz="1200"/>
            <a:t>https://dekiru.net/article/18901/</a:t>
          </a:r>
        </a:p>
        <a:p>
          <a:endParaRPr kumimoji="1" lang="en-US" altLang="ja-JP" sz="1200"/>
        </a:p>
        <a:p>
          <a:r>
            <a:rPr kumimoji="1" lang="en-US" altLang="ja-JP" sz="1200"/>
            <a:t>【</a:t>
          </a:r>
          <a:r>
            <a:rPr kumimoji="1" lang="ja-JP" altLang="en-US" sz="1200"/>
            <a:t>土づくり、農薬削減、化学肥料削減　各記入欄の選択</a:t>
          </a:r>
          <a:r>
            <a:rPr kumimoji="1" lang="en-US" altLang="ja-JP" sz="1200"/>
            <a:t>】</a:t>
          </a:r>
        </a:p>
        <a:p>
          <a:r>
            <a:rPr kumimoji="1" lang="ja-JP" altLang="ja-JP" sz="1200" u="sng">
              <a:solidFill>
                <a:schemeClr val="dk1"/>
              </a:solidFill>
              <a:effectLst/>
              <a:latin typeface="+mn-lt"/>
              <a:ea typeface="+mn-ea"/>
              <a:cs typeface="+mn-cs"/>
            </a:rPr>
            <a:t>ドロップダウンリストから選択・入力するようにしてあります</a:t>
          </a:r>
          <a:endParaRPr kumimoji="1" lang="en-US" altLang="ja-JP" sz="1200"/>
        </a:p>
        <a:p>
          <a:endParaRPr kumimoji="1" lang="en-US" altLang="ja-JP" sz="1200">
            <a:solidFill>
              <a:schemeClr val="dk1"/>
            </a:solidFill>
            <a:effectLst/>
            <a:latin typeface="+mn-lt"/>
            <a:ea typeface="+mn-ea"/>
            <a:cs typeface="+mn-cs"/>
          </a:endParaRPr>
        </a:p>
        <a:p>
          <a:r>
            <a:rPr kumimoji="1" lang="ja-JP" altLang="ja-JP" sz="1200">
              <a:solidFill>
                <a:schemeClr val="dk1"/>
              </a:solidFill>
              <a:effectLst/>
              <a:latin typeface="+mn-lt"/>
              <a:ea typeface="+mn-ea"/>
              <a:cs typeface="+mn-cs"/>
            </a:rPr>
            <a:t>　「データ」タブ→「データの入力規則」から設定</a:t>
          </a:r>
          <a:endParaRPr lang="ja-JP" altLang="ja-JP" sz="1200">
            <a:effectLst/>
          </a:endParaRPr>
        </a:p>
        <a:p>
          <a:r>
            <a:rPr kumimoji="1" lang="ja-JP" altLang="ja-JP" sz="1200">
              <a:solidFill>
                <a:schemeClr val="dk1"/>
              </a:solidFill>
              <a:effectLst/>
              <a:latin typeface="+mn-lt"/>
              <a:ea typeface="+mn-ea"/>
              <a:cs typeface="+mn-cs"/>
            </a:rPr>
            <a:t>　</a:t>
          </a:r>
          <a:r>
            <a:rPr kumimoji="1" lang="ja-JP" altLang="en-US" sz="1200">
              <a:solidFill>
                <a:schemeClr val="dk1"/>
              </a:solidFill>
              <a:effectLst/>
              <a:latin typeface="+mn-lt"/>
              <a:ea typeface="+mn-ea"/>
              <a:cs typeface="+mn-cs"/>
            </a:rPr>
            <a:t>入力値の種類を「リスト」、</a:t>
          </a:r>
          <a:r>
            <a:rPr kumimoji="1" lang="ja-JP" altLang="ja-JP" sz="1200">
              <a:solidFill>
                <a:schemeClr val="dk1"/>
              </a:solidFill>
              <a:effectLst/>
              <a:latin typeface="+mn-lt"/>
              <a:ea typeface="+mn-ea"/>
              <a:cs typeface="+mn-cs"/>
            </a:rPr>
            <a:t>リストの元の値</a:t>
          </a:r>
          <a:r>
            <a:rPr kumimoji="1" lang="ja-JP" altLang="en-US" sz="1200">
              <a:solidFill>
                <a:schemeClr val="dk1"/>
              </a:solidFill>
              <a:effectLst/>
              <a:latin typeface="+mn-lt"/>
              <a:ea typeface="+mn-ea"/>
              <a:cs typeface="+mn-cs"/>
            </a:rPr>
            <a:t>を</a:t>
          </a:r>
          <a:r>
            <a:rPr kumimoji="1" lang="ja-JP" altLang="ja-JP" sz="1200">
              <a:solidFill>
                <a:schemeClr val="dk1"/>
              </a:solidFill>
              <a:effectLst/>
              <a:latin typeface="+mn-lt"/>
              <a:ea typeface="+mn-ea"/>
              <a:cs typeface="+mn-cs"/>
            </a:rPr>
            <a:t>「</a:t>
          </a:r>
          <a:r>
            <a:rPr kumimoji="1" lang="en-US" altLang="ja-JP" sz="1200">
              <a:solidFill>
                <a:schemeClr val="dk1"/>
              </a:solidFill>
              <a:effectLst/>
              <a:latin typeface="+mn-lt"/>
              <a:ea typeface="+mn-ea"/>
              <a:cs typeface="+mn-cs"/>
            </a:rPr>
            <a:t>List</a:t>
          </a:r>
          <a:r>
            <a:rPr kumimoji="1" lang="ja-JP" altLang="ja-JP" sz="1200">
              <a:solidFill>
                <a:schemeClr val="dk1"/>
              </a:solidFill>
              <a:effectLst/>
              <a:latin typeface="+mn-lt"/>
              <a:ea typeface="+mn-ea"/>
              <a:cs typeface="+mn-cs"/>
            </a:rPr>
            <a:t>」シート</a:t>
          </a:r>
          <a:r>
            <a:rPr kumimoji="1" lang="ja-JP" altLang="en-US" sz="1200">
              <a:solidFill>
                <a:schemeClr val="dk1"/>
              </a:solidFill>
              <a:effectLst/>
              <a:latin typeface="+mn-lt"/>
              <a:ea typeface="+mn-ea"/>
              <a:cs typeface="+mn-cs"/>
            </a:rPr>
            <a:t>の該当箇所</a:t>
          </a:r>
          <a:r>
            <a:rPr kumimoji="1" lang="ja-JP" altLang="ja-JP" sz="1200">
              <a:solidFill>
                <a:schemeClr val="dk1"/>
              </a:solidFill>
              <a:effectLst/>
              <a:latin typeface="+mn-lt"/>
              <a:ea typeface="+mn-ea"/>
              <a:cs typeface="+mn-cs"/>
            </a:rPr>
            <a:t>にして、ドロップダウンリストから選択するようにした</a:t>
          </a:r>
          <a:endParaRPr kumimoji="1" lang="en-US" altLang="ja-JP" sz="1200">
            <a:solidFill>
              <a:schemeClr val="dk1"/>
            </a:solidFill>
            <a:effectLst/>
            <a:latin typeface="+mn-lt"/>
            <a:ea typeface="+mn-ea"/>
            <a:cs typeface="+mn-cs"/>
          </a:endParaRPr>
        </a:p>
        <a:p>
          <a:r>
            <a:rPr kumimoji="1" lang="ja-JP" altLang="en-US" sz="1200">
              <a:solidFill>
                <a:schemeClr val="dk1"/>
              </a:solidFill>
              <a:effectLst/>
              <a:latin typeface="+mn-lt"/>
              <a:ea typeface="+mn-ea"/>
              <a:cs typeface="+mn-cs"/>
            </a:rPr>
            <a:t>　①などの数字と文字列のあいだにスペースが多く入っているのは、印刷時に数字だけ印刷されるように調整した結果</a:t>
          </a:r>
          <a:endParaRPr lang="ja-JP" altLang="ja-JP" sz="12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u="none">
              <a:solidFill>
                <a:schemeClr val="dk1"/>
              </a:solidFill>
              <a:effectLst/>
              <a:latin typeface="+mn-lt"/>
              <a:ea typeface="+mn-ea"/>
              <a:cs typeface="+mn-cs"/>
            </a:rPr>
            <a:t>　</a:t>
          </a:r>
          <a:r>
            <a:rPr kumimoji="1" lang="ja-JP" altLang="ja-JP" sz="1200" b="1" u="sng">
              <a:solidFill>
                <a:schemeClr val="dk1"/>
              </a:solidFill>
              <a:effectLst/>
              <a:latin typeface="+mn-lt"/>
              <a:ea typeface="+mn-ea"/>
              <a:cs typeface="+mn-cs"/>
            </a:rPr>
            <a:t>＊</a:t>
          </a:r>
          <a:r>
            <a:rPr kumimoji="1" lang="ja-JP" altLang="en-US" sz="1200" b="1" u="sng">
              <a:solidFill>
                <a:schemeClr val="dk1"/>
              </a:solidFill>
              <a:effectLst/>
              <a:latin typeface="+mn-lt"/>
              <a:ea typeface="+mn-ea"/>
              <a:cs typeface="+mn-cs"/>
            </a:rPr>
            <a:t>土づくり等の技術に</a:t>
          </a:r>
          <a:r>
            <a:rPr kumimoji="1" lang="ja-JP" altLang="ja-JP" sz="1200" b="1" u="sng">
              <a:solidFill>
                <a:schemeClr val="dk1"/>
              </a:solidFill>
              <a:effectLst/>
              <a:latin typeface="+mn-lt"/>
              <a:ea typeface="+mn-ea"/>
              <a:cs typeface="+mn-cs"/>
            </a:rPr>
            <a:t>追加</a:t>
          </a:r>
          <a:r>
            <a:rPr kumimoji="1" lang="ja-JP" altLang="en-US" sz="1200" b="1" u="sng">
              <a:solidFill>
                <a:schemeClr val="dk1"/>
              </a:solidFill>
              <a:effectLst/>
              <a:latin typeface="+mn-lt"/>
              <a:ea typeface="+mn-ea"/>
              <a:cs typeface="+mn-cs"/>
            </a:rPr>
            <a:t>・変更・削除</a:t>
          </a:r>
          <a:r>
            <a:rPr kumimoji="1" lang="ja-JP" altLang="ja-JP" sz="1200" b="1" u="sng">
              <a:solidFill>
                <a:schemeClr val="dk1"/>
              </a:solidFill>
              <a:effectLst/>
              <a:latin typeface="+mn-lt"/>
              <a:ea typeface="+mn-ea"/>
              <a:cs typeface="+mn-cs"/>
            </a:rPr>
            <a:t>が生じたときは</a:t>
          </a:r>
          <a:r>
            <a:rPr kumimoji="1" lang="ja-JP" altLang="ja-JP" sz="1200">
              <a:solidFill>
                <a:schemeClr val="dk1"/>
              </a:solidFill>
              <a:effectLst/>
              <a:latin typeface="+mn-lt"/>
              <a:ea typeface="+mn-ea"/>
              <a:cs typeface="+mn-cs"/>
            </a:rPr>
            <a:t>、</a:t>
          </a:r>
          <a:endParaRPr lang="ja-JP" altLang="ja-JP" sz="1200">
            <a:effectLst/>
          </a:endParaRPr>
        </a:p>
        <a:p>
          <a:r>
            <a:rPr kumimoji="1" lang="ja-JP" altLang="en-US" sz="1200"/>
            <a:t>　まず、「</a:t>
          </a:r>
          <a:r>
            <a:rPr kumimoji="1" lang="en-US" altLang="ja-JP" sz="1200"/>
            <a:t>List</a:t>
          </a:r>
          <a:r>
            <a:rPr kumimoji="1" lang="ja-JP" altLang="en-US" sz="1200"/>
            <a:t>」シートの該当箇所を改訂してください。</a:t>
          </a:r>
          <a:endParaRPr kumimoji="1" lang="en-US" altLang="ja-JP" sz="1200"/>
        </a:p>
        <a:p>
          <a:r>
            <a:rPr kumimoji="1" lang="ja-JP" altLang="en-US" sz="1200"/>
            <a:t>　技術に追加や削除があった場合は、「</a:t>
          </a:r>
          <a:r>
            <a:rPr kumimoji="1" lang="en-US" altLang="ja-JP" sz="1200"/>
            <a:t>List</a:t>
          </a:r>
          <a:r>
            <a:rPr kumimoji="1" lang="ja-JP" altLang="en-US" sz="1200"/>
            <a:t>」シートの修正後にこのシートにもどり、</a:t>
          </a:r>
          <a:endParaRPr kumimoji="1" lang="en-US" altLang="ja-JP" sz="1200"/>
        </a:p>
        <a:p>
          <a:r>
            <a:rPr kumimoji="1" lang="ja-JP" altLang="en-US" sz="1200"/>
            <a:t>　変更のあった技術の記入欄（どれか一つで可）をクリック→「データ」タブ→「データの入力規則」から設定画面を開く→</a:t>
          </a:r>
        </a:p>
        <a:p>
          <a:r>
            <a:rPr kumimoji="1" lang="ja-JP" altLang="en-US" sz="1200"/>
            <a:t>　</a:t>
          </a:r>
          <a:r>
            <a:rPr kumimoji="1" lang="ja-JP" altLang="ja-JP" sz="1200">
              <a:solidFill>
                <a:schemeClr val="dk1"/>
              </a:solidFill>
              <a:effectLst/>
              <a:latin typeface="+mn-lt"/>
              <a:ea typeface="+mn-ea"/>
              <a:cs typeface="+mn-cs"/>
            </a:rPr>
            <a:t>リストの元の値</a:t>
          </a:r>
          <a:r>
            <a:rPr kumimoji="1" lang="ja-JP" altLang="en-US" sz="1200">
              <a:solidFill>
                <a:schemeClr val="dk1"/>
              </a:solidFill>
              <a:effectLst/>
              <a:latin typeface="+mn-lt"/>
              <a:ea typeface="+mn-ea"/>
              <a:cs typeface="+mn-cs"/>
            </a:rPr>
            <a:t>とする範囲の指定を修正　→　「同じ入力規則が設定されたすべてのセルに変更を適用する」にチェックをつけてから「</a:t>
          </a:r>
          <a:r>
            <a:rPr kumimoji="1" lang="en-US" altLang="ja-JP" sz="1200">
              <a:solidFill>
                <a:schemeClr val="dk1"/>
              </a:solidFill>
              <a:effectLst/>
              <a:latin typeface="+mn-lt"/>
              <a:ea typeface="+mn-ea"/>
              <a:cs typeface="+mn-cs"/>
            </a:rPr>
            <a:t>OK</a:t>
          </a:r>
          <a:r>
            <a:rPr kumimoji="1" lang="ja-JP" altLang="en-US" sz="1200">
              <a:solidFill>
                <a:schemeClr val="dk1"/>
              </a:solidFill>
              <a:effectLst/>
              <a:latin typeface="+mn-lt"/>
              <a:ea typeface="+mn-ea"/>
              <a:cs typeface="+mn-cs"/>
            </a:rPr>
            <a:t>」をクリック</a:t>
          </a:r>
          <a:endParaRPr kumimoji="1" lang="en-US" altLang="ja-JP" sz="1200"/>
        </a:p>
        <a:p>
          <a:r>
            <a:rPr kumimoji="1" lang="ja-JP" altLang="en-US" sz="1200"/>
            <a:t>　という手順で修正できます</a:t>
          </a:r>
          <a:endParaRPr kumimoji="1" lang="en-US" altLang="ja-JP" sz="1200"/>
        </a:p>
        <a:p>
          <a:endParaRPr kumimoji="1" lang="en-US" altLang="ja-JP" sz="1200"/>
        </a:p>
        <a:p>
          <a:r>
            <a:rPr kumimoji="1" lang="en-US" altLang="ja-JP" sz="1200" u="sng"/>
            <a:t>【</a:t>
          </a:r>
          <a:r>
            <a:rPr kumimoji="1" lang="ja-JP" altLang="en-US" sz="1200" u="sng"/>
            <a:t>農薬回数（上限値）の自動入力</a:t>
          </a:r>
          <a:r>
            <a:rPr kumimoji="1" lang="en-US" altLang="ja-JP" sz="1200" u="sng"/>
            <a:t>】</a:t>
          </a:r>
        </a:p>
        <a:p>
          <a:r>
            <a:rPr kumimoji="1" lang="ja-JP" altLang="en-US" sz="1200" u="sng"/>
            <a:t>農産物名・作型とエコ区分に応じて、農薬使用回数の上限値が自動的に表示されるように設定してあります</a:t>
          </a:r>
        </a:p>
        <a:p>
          <a:endParaRPr kumimoji="1" lang="en-US" altLang="ja-JP" sz="1200"/>
        </a:p>
        <a:p>
          <a:r>
            <a:rPr kumimoji="1" lang="en-US" altLang="ja-JP" sz="1200"/>
            <a:t>IFS</a:t>
          </a:r>
          <a:r>
            <a:rPr kumimoji="1" lang="ja-JP" altLang="en-US" sz="1200"/>
            <a:t>関数を使用</a:t>
          </a:r>
          <a:endParaRPr kumimoji="1" lang="en-US" altLang="ja-JP" sz="1200">
            <a:solidFill>
              <a:schemeClr val="dk1"/>
            </a:solidFill>
            <a:effectLst/>
            <a:latin typeface="+mn-lt"/>
            <a:ea typeface="+mn-ea"/>
            <a:cs typeface="+mn-cs"/>
          </a:endParaRPr>
        </a:p>
        <a:p>
          <a:r>
            <a:rPr kumimoji="1" lang="en-US" altLang="ja-JP" sz="1200">
              <a:solidFill>
                <a:schemeClr val="dk1"/>
              </a:solidFill>
              <a:effectLst/>
              <a:latin typeface="+mn-lt"/>
              <a:ea typeface="+mn-ea"/>
              <a:cs typeface="+mn-cs"/>
            </a:rPr>
            <a:t>=IFS(B9="③</a:t>
          </a:r>
          <a:r>
            <a:rPr kumimoji="1" lang="ja-JP" altLang="en-US" sz="1200">
              <a:solidFill>
                <a:schemeClr val="dk1"/>
              </a:solidFill>
              <a:effectLst/>
              <a:latin typeface="+mn-lt"/>
              <a:ea typeface="+mn-ea"/>
              <a:cs typeface="+mn-cs"/>
            </a:rPr>
            <a:t>エコ</a:t>
          </a:r>
          <a:r>
            <a:rPr kumimoji="1" lang="en-US" altLang="ja-JP" sz="1200">
              <a:solidFill>
                <a:schemeClr val="dk1"/>
              </a:solidFill>
              <a:effectLst/>
              <a:latin typeface="+mn-lt"/>
              <a:ea typeface="+mn-ea"/>
              <a:cs typeface="+mn-cs"/>
            </a:rPr>
            <a:t>100",0,</a:t>
          </a:r>
        </a:p>
        <a:p>
          <a:r>
            <a:rPr kumimoji="1" lang="ja-JP" altLang="en-US" sz="1200">
              <a:solidFill>
                <a:schemeClr val="dk1"/>
              </a:solidFill>
              <a:effectLst/>
              <a:latin typeface="+mn-lt"/>
              <a:ea typeface="+mn-ea"/>
              <a:cs typeface="+mn-cs"/>
            </a:rPr>
            <a:t>　　</a:t>
          </a:r>
          <a:r>
            <a:rPr kumimoji="1" lang="en-US" altLang="ja-JP" sz="1200">
              <a:solidFill>
                <a:schemeClr val="dk1"/>
              </a:solidFill>
              <a:effectLst/>
              <a:latin typeface="+mn-lt"/>
              <a:ea typeface="+mn-ea"/>
              <a:cs typeface="+mn-cs"/>
            </a:rPr>
            <a:t>B9="①</a:t>
          </a:r>
          <a:r>
            <a:rPr kumimoji="1" lang="ja-JP" altLang="en-US" sz="1200">
              <a:solidFill>
                <a:schemeClr val="dk1"/>
              </a:solidFill>
              <a:effectLst/>
              <a:latin typeface="+mn-lt"/>
              <a:ea typeface="+mn-ea"/>
              <a:cs typeface="+mn-cs"/>
            </a:rPr>
            <a:t>エコ</a:t>
          </a:r>
          <a:r>
            <a:rPr kumimoji="1" lang="en-US" altLang="ja-JP" sz="1200">
              <a:solidFill>
                <a:schemeClr val="dk1"/>
              </a:solidFill>
              <a:effectLst/>
              <a:latin typeface="+mn-lt"/>
              <a:ea typeface="+mn-ea"/>
              <a:cs typeface="+mn-cs"/>
            </a:rPr>
            <a:t>25",VLOOKUP(A9&amp;C9,</a:t>
          </a:r>
          <a:r>
            <a:rPr kumimoji="1" lang="ja-JP" altLang="en-US" sz="1200">
              <a:solidFill>
                <a:schemeClr val="dk1"/>
              </a:solidFill>
              <a:effectLst/>
              <a:latin typeface="+mn-lt"/>
              <a:ea typeface="+mn-ea"/>
              <a:cs typeface="+mn-cs"/>
            </a:rPr>
            <a:t>エコ基準検索表</a:t>
          </a:r>
          <a:r>
            <a:rPr kumimoji="1" lang="en-US" altLang="ja-JP" sz="1200">
              <a:solidFill>
                <a:schemeClr val="dk1"/>
              </a:solidFill>
              <a:effectLst/>
              <a:latin typeface="+mn-lt"/>
              <a:ea typeface="+mn-ea"/>
              <a:cs typeface="+mn-cs"/>
            </a:rPr>
            <a:t>,2,FALSE),</a:t>
          </a:r>
        </a:p>
        <a:p>
          <a:r>
            <a:rPr kumimoji="1" lang="ja-JP" altLang="en-US" sz="1200">
              <a:solidFill>
                <a:schemeClr val="dk1"/>
              </a:solidFill>
              <a:effectLst/>
              <a:latin typeface="+mn-lt"/>
              <a:ea typeface="+mn-ea"/>
              <a:cs typeface="+mn-cs"/>
            </a:rPr>
            <a:t>　　</a:t>
          </a:r>
          <a:r>
            <a:rPr kumimoji="1" lang="en-US" altLang="ja-JP" sz="1200">
              <a:solidFill>
                <a:schemeClr val="dk1"/>
              </a:solidFill>
              <a:effectLst/>
              <a:latin typeface="+mn-lt"/>
              <a:ea typeface="+mn-ea"/>
              <a:cs typeface="+mn-cs"/>
            </a:rPr>
            <a:t>B9="②</a:t>
          </a:r>
          <a:r>
            <a:rPr kumimoji="1" lang="ja-JP" altLang="en-US" sz="1200">
              <a:solidFill>
                <a:schemeClr val="dk1"/>
              </a:solidFill>
              <a:effectLst/>
              <a:latin typeface="+mn-lt"/>
              <a:ea typeface="+mn-ea"/>
              <a:cs typeface="+mn-cs"/>
            </a:rPr>
            <a:t>エコ</a:t>
          </a:r>
          <a:r>
            <a:rPr kumimoji="1" lang="en-US" altLang="ja-JP" sz="1200">
              <a:solidFill>
                <a:schemeClr val="dk1"/>
              </a:solidFill>
              <a:effectLst/>
              <a:latin typeface="+mn-lt"/>
              <a:ea typeface="+mn-ea"/>
              <a:cs typeface="+mn-cs"/>
            </a:rPr>
            <a:t>50",VLOOKUP(A9&amp;C9,</a:t>
          </a:r>
          <a:r>
            <a:rPr kumimoji="1" lang="ja-JP" altLang="en-US" sz="1200">
              <a:solidFill>
                <a:schemeClr val="dk1"/>
              </a:solidFill>
              <a:effectLst/>
              <a:latin typeface="+mn-lt"/>
              <a:ea typeface="+mn-ea"/>
              <a:cs typeface="+mn-cs"/>
            </a:rPr>
            <a:t>エコ基準検索表</a:t>
          </a:r>
          <a:r>
            <a:rPr kumimoji="1" lang="en-US" altLang="ja-JP" sz="1200">
              <a:solidFill>
                <a:schemeClr val="dk1"/>
              </a:solidFill>
              <a:effectLst/>
              <a:latin typeface="+mn-lt"/>
              <a:ea typeface="+mn-ea"/>
              <a:cs typeface="+mn-cs"/>
            </a:rPr>
            <a:t>,3,FALSE),TRUE,"")</a:t>
          </a:r>
        </a:p>
        <a:p>
          <a:r>
            <a:rPr kumimoji="1" lang="ja-JP" altLang="en-US" sz="1200">
              <a:solidFill>
                <a:schemeClr val="dk1"/>
              </a:solidFill>
              <a:effectLst/>
              <a:latin typeface="+mn-lt"/>
              <a:ea typeface="+mn-ea"/>
              <a:cs typeface="+mn-cs"/>
            </a:rPr>
            <a:t>↓式の意味</a:t>
          </a:r>
          <a:endParaRPr kumimoji="1" lang="en-US" altLang="ja-JP" sz="12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200">
              <a:solidFill>
                <a:schemeClr val="dk1"/>
              </a:solidFill>
              <a:effectLst/>
              <a:latin typeface="+mn-lt"/>
              <a:ea typeface="+mn-ea"/>
              <a:cs typeface="+mn-cs"/>
            </a:rPr>
            <a:t>ifs(</a:t>
          </a:r>
          <a:r>
            <a:rPr kumimoji="1" lang="ja-JP" altLang="en-US" sz="1200">
              <a:solidFill>
                <a:schemeClr val="dk1"/>
              </a:solidFill>
              <a:effectLst/>
              <a:latin typeface="+mn-lt"/>
              <a:ea typeface="+mn-ea"/>
              <a:cs typeface="+mn-cs"/>
            </a:rPr>
            <a:t>認証区分</a:t>
          </a:r>
          <a:r>
            <a:rPr kumimoji="1" lang="en-US" altLang="ja-JP" sz="1200">
              <a:solidFill>
                <a:schemeClr val="dk1"/>
              </a:solidFill>
              <a:effectLst/>
              <a:latin typeface="+mn-lt"/>
              <a:ea typeface="+mn-ea"/>
              <a:cs typeface="+mn-cs"/>
            </a:rPr>
            <a:t>="</a:t>
          </a:r>
          <a:r>
            <a:rPr kumimoji="1" lang="ja-JP" altLang="ja-JP" sz="1200">
              <a:solidFill>
                <a:schemeClr val="dk1"/>
              </a:solidFill>
              <a:effectLst/>
              <a:latin typeface="+mn-lt"/>
              <a:ea typeface="+mn-ea"/>
              <a:cs typeface="+mn-cs"/>
            </a:rPr>
            <a:t>③エコ</a:t>
          </a:r>
          <a:r>
            <a:rPr kumimoji="1" lang="en-US" altLang="ja-JP" sz="1200">
              <a:solidFill>
                <a:schemeClr val="dk1"/>
              </a:solidFill>
              <a:effectLst/>
              <a:latin typeface="+mn-lt"/>
              <a:ea typeface="+mn-ea"/>
              <a:cs typeface="+mn-cs"/>
            </a:rPr>
            <a:t>100"</a:t>
          </a:r>
          <a:r>
            <a:rPr kumimoji="1" lang="ja-JP" altLang="en-US" sz="1200">
              <a:solidFill>
                <a:schemeClr val="dk1"/>
              </a:solidFill>
              <a:effectLst/>
              <a:latin typeface="+mn-lt"/>
              <a:ea typeface="+mn-ea"/>
              <a:cs typeface="+mn-cs"/>
            </a:rPr>
            <a:t>のとき</a:t>
          </a:r>
          <a:r>
            <a:rPr kumimoji="1" lang="en-US" altLang="ja-JP" sz="1200">
              <a:solidFill>
                <a:schemeClr val="dk1"/>
              </a:solidFill>
              <a:effectLst/>
              <a:latin typeface="+mn-lt"/>
              <a:ea typeface="+mn-ea"/>
              <a:cs typeface="+mn-cs"/>
            </a:rPr>
            <a:t>,0</a:t>
          </a:r>
          <a:r>
            <a:rPr kumimoji="1" lang="ja-JP" altLang="en-US" sz="1200">
              <a:solidFill>
                <a:schemeClr val="dk1"/>
              </a:solidFill>
              <a:effectLst/>
              <a:latin typeface="+mn-lt"/>
              <a:ea typeface="+mn-ea"/>
              <a:cs typeface="+mn-cs"/>
            </a:rPr>
            <a:t>を表示</a:t>
          </a:r>
          <a:r>
            <a:rPr kumimoji="1" lang="en-US" altLang="ja-JP" sz="1200">
              <a:solidFill>
                <a:schemeClr val="dk1"/>
              </a:solidFill>
              <a:effectLst/>
              <a:latin typeface="+mn-lt"/>
              <a:ea typeface="+mn-ea"/>
              <a:cs typeface="+mn-cs"/>
            </a:rPr>
            <a:t>,</a:t>
          </a:r>
          <a:endParaRPr lang="ja-JP" altLang="ja-JP" sz="12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dk1"/>
              </a:solidFill>
              <a:effectLst/>
              <a:latin typeface="+mn-lt"/>
              <a:ea typeface="+mn-ea"/>
              <a:cs typeface="+mn-cs"/>
            </a:rPr>
            <a:t>　</a:t>
          </a:r>
          <a:r>
            <a:rPr kumimoji="1" lang="ja-JP" altLang="ja-JP" sz="1200">
              <a:solidFill>
                <a:schemeClr val="dk1"/>
              </a:solidFill>
              <a:effectLst/>
              <a:latin typeface="+mn-lt"/>
              <a:ea typeface="+mn-ea"/>
              <a:cs typeface="+mn-cs"/>
            </a:rPr>
            <a:t>認証区分</a:t>
          </a:r>
          <a:r>
            <a:rPr kumimoji="1" lang="en-US" altLang="ja-JP" sz="1200">
              <a:solidFill>
                <a:schemeClr val="dk1"/>
              </a:solidFill>
              <a:effectLst/>
              <a:latin typeface="+mn-lt"/>
              <a:ea typeface="+mn-ea"/>
              <a:cs typeface="+mn-cs"/>
            </a:rPr>
            <a:t>="</a:t>
          </a:r>
          <a:r>
            <a:rPr kumimoji="1" lang="ja-JP" altLang="ja-JP" sz="1200">
              <a:solidFill>
                <a:schemeClr val="dk1"/>
              </a:solidFill>
              <a:effectLst/>
              <a:latin typeface="+mn-lt"/>
              <a:ea typeface="+mn-ea"/>
              <a:cs typeface="+mn-cs"/>
            </a:rPr>
            <a:t>①エコ</a:t>
          </a:r>
          <a:r>
            <a:rPr kumimoji="1" lang="en-US" altLang="ja-JP" sz="1200">
              <a:solidFill>
                <a:schemeClr val="dk1"/>
              </a:solidFill>
              <a:effectLst/>
              <a:latin typeface="+mn-lt"/>
              <a:ea typeface="+mn-ea"/>
              <a:cs typeface="+mn-cs"/>
            </a:rPr>
            <a:t>25"</a:t>
          </a:r>
          <a:r>
            <a:rPr kumimoji="1" lang="ja-JP" altLang="en-US" sz="1200">
              <a:solidFill>
                <a:schemeClr val="dk1"/>
              </a:solidFill>
              <a:effectLst/>
              <a:latin typeface="+mn-lt"/>
              <a:ea typeface="+mn-ea"/>
              <a:cs typeface="+mn-cs"/>
            </a:rPr>
            <a:t>のとき</a:t>
          </a:r>
          <a:r>
            <a:rPr kumimoji="1" lang="en-US" altLang="ja-JP" sz="1200">
              <a:solidFill>
                <a:schemeClr val="dk1"/>
              </a:solidFill>
              <a:effectLst/>
              <a:latin typeface="+mn-lt"/>
              <a:ea typeface="+mn-ea"/>
              <a:cs typeface="+mn-cs"/>
            </a:rPr>
            <a:t>,vlookup(</a:t>
          </a:r>
          <a:r>
            <a:rPr kumimoji="1" lang="ja-JP" altLang="ja-JP" sz="1200">
              <a:solidFill>
                <a:schemeClr val="dk1"/>
              </a:solidFill>
              <a:effectLst/>
              <a:latin typeface="+mn-lt"/>
              <a:ea typeface="+mn-ea"/>
              <a:cs typeface="+mn-cs"/>
            </a:rPr>
            <a:t>農産物名＆作型</a:t>
          </a:r>
          <a:r>
            <a:rPr kumimoji="1" lang="ja-JP" altLang="en-US" sz="1200">
              <a:solidFill>
                <a:schemeClr val="dk1"/>
              </a:solidFill>
              <a:effectLst/>
              <a:latin typeface="+mn-lt"/>
              <a:ea typeface="+mn-ea"/>
              <a:cs typeface="+mn-cs"/>
            </a:rPr>
            <a:t>の文字列を</a:t>
          </a:r>
          <a:r>
            <a:rPr kumimoji="1" lang="ja-JP" altLang="ja-JP" sz="1200">
              <a:solidFill>
                <a:schemeClr val="dk1"/>
              </a:solidFill>
              <a:effectLst/>
              <a:latin typeface="+mn-lt"/>
              <a:ea typeface="+mn-ea"/>
              <a:cs typeface="+mn-cs"/>
            </a:rPr>
            <a:t>、エコ基準検索表の範囲</a:t>
          </a:r>
          <a:r>
            <a:rPr kumimoji="1" lang="ja-JP" altLang="en-US" sz="1200">
              <a:solidFill>
                <a:schemeClr val="dk1"/>
              </a:solidFill>
              <a:effectLst/>
              <a:latin typeface="+mn-lt"/>
              <a:ea typeface="+mn-ea"/>
              <a:cs typeface="+mn-cs"/>
            </a:rPr>
            <a:t>で検索して</a:t>
          </a:r>
          <a:r>
            <a:rPr kumimoji="1" lang="ja-JP" altLang="ja-JP" sz="1200">
              <a:solidFill>
                <a:schemeClr val="dk1"/>
              </a:solidFill>
              <a:effectLst/>
              <a:latin typeface="+mn-lt"/>
              <a:ea typeface="+mn-ea"/>
              <a:cs typeface="+mn-cs"/>
            </a:rPr>
            <a:t>、</a:t>
          </a:r>
          <a:r>
            <a:rPr kumimoji="1" lang="en-US" altLang="ja-JP" sz="1200">
              <a:solidFill>
                <a:schemeClr val="dk1"/>
              </a:solidFill>
              <a:effectLst/>
              <a:latin typeface="+mn-lt"/>
              <a:ea typeface="+mn-ea"/>
              <a:cs typeface="+mn-cs"/>
            </a:rPr>
            <a:t>2</a:t>
          </a:r>
          <a:r>
            <a:rPr kumimoji="1" lang="ja-JP" altLang="ja-JP" sz="1200">
              <a:solidFill>
                <a:schemeClr val="dk1"/>
              </a:solidFill>
              <a:effectLst/>
              <a:latin typeface="+mn-lt"/>
              <a:ea typeface="+mn-ea"/>
              <a:cs typeface="+mn-cs"/>
            </a:rPr>
            <a:t>列目</a:t>
          </a:r>
          <a:r>
            <a:rPr kumimoji="1" lang="ja-JP" altLang="en-US" sz="1200">
              <a:solidFill>
                <a:schemeClr val="dk1"/>
              </a:solidFill>
              <a:effectLst/>
              <a:latin typeface="+mn-lt"/>
              <a:ea typeface="+mn-ea"/>
              <a:cs typeface="+mn-cs"/>
            </a:rPr>
            <a:t>にある値を表示</a:t>
          </a:r>
          <a:r>
            <a:rPr kumimoji="1" lang="en-US" altLang="ja-JP" sz="1200">
              <a:solidFill>
                <a:schemeClr val="dk1"/>
              </a:solidFill>
              <a:effectLst/>
              <a:latin typeface="+mn-lt"/>
              <a:ea typeface="+mn-ea"/>
              <a:cs typeface="+mn-cs"/>
            </a:rPr>
            <a:t>,</a:t>
          </a:r>
          <a:r>
            <a:rPr kumimoji="1" lang="en-US" altLang="ja-JP" sz="1200" baseline="0">
              <a:solidFill>
                <a:schemeClr val="dk1"/>
              </a:solidFill>
              <a:effectLst/>
              <a:latin typeface="+mn-lt"/>
              <a:ea typeface="+mn-ea"/>
              <a:cs typeface="+mn-cs"/>
            </a:rPr>
            <a:t> </a:t>
          </a:r>
          <a:r>
            <a:rPr kumimoji="1" lang="ja-JP" altLang="en-US" sz="1200" baseline="0">
              <a:solidFill>
                <a:schemeClr val="dk1"/>
              </a:solidFill>
              <a:effectLst/>
              <a:latin typeface="+mn-lt"/>
              <a:ea typeface="+mn-ea"/>
              <a:cs typeface="+mn-cs"/>
            </a:rPr>
            <a:t>近似値検索は</a:t>
          </a:r>
          <a:r>
            <a:rPr kumimoji="1" lang="en-US" altLang="ja-JP" sz="1200">
              <a:solidFill>
                <a:schemeClr val="dk1"/>
              </a:solidFill>
              <a:effectLst/>
              <a:latin typeface="+mn-lt"/>
              <a:ea typeface="+mn-ea"/>
              <a:cs typeface="+mn-cs"/>
            </a:rPr>
            <a:t>FALSE),</a:t>
          </a:r>
          <a:endParaRPr lang="ja-JP" altLang="ja-JP" sz="1200">
            <a:effectLst/>
          </a:endParaRPr>
        </a:p>
        <a:p>
          <a:r>
            <a:rPr kumimoji="1" lang="ja-JP" altLang="en-US" sz="1200">
              <a:solidFill>
                <a:schemeClr val="dk1"/>
              </a:solidFill>
              <a:effectLst/>
              <a:latin typeface="+mn-lt"/>
              <a:ea typeface="+mn-ea"/>
              <a:cs typeface="+mn-cs"/>
            </a:rPr>
            <a:t>　</a:t>
          </a:r>
          <a:r>
            <a:rPr kumimoji="1" lang="ja-JP" altLang="ja-JP" sz="1200">
              <a:solidFill>
                <a:schemeClr val="dk1"/>
              </a:solidFill>
              <a:effectLst/>
              <a:latin typeface="+mn-lt"/>
              <a:ea typeface="+mn-ea"/>
              <a:cs typeface="+mn-cs"/>
            </a:rPr>
            <a:t>認証区分</a:t>
          </a:r>
          <a:r>
            <a:rPr kumimoji="1" lang="en-US" altLang="ja-JP" sz="1200">
              <a:solidFill>
                <a:schemeClr val="dk1"/>
              </a:solidFill>
              <a:effectLst/>
              <a:latin typeface="+mn-lt"/>
              <a:ea typeface="+mn-ea"/>
              <a:cs typeface="+mn-cs"/>
            </a:rPr>
            <a:t>="</a:t>
          </a:r>
          <a:r>
            <a:rPr kumimoji="1" lang="ja-JP" altLang="ja-JP" sz="1200">
              <a:solidFill>
                <a:schemeClr val="dk1"/>
              </a:solidFill>
              <a:effectLst/>
              <a:latin typeface="+mn-lt"/>
              <a:ea typeface="+mn-ea"/>
              <a:cs typeface="+mn-cs"/>
            </a:rPr>
            <a:t>②エコ</a:t>
          </a:r>
          <a:r>
            <a:rPr kumimoji="1" lang="en-US" altLang="ja-JP" sz="1200">
              <a:solidFill>
                <a:schemeClr val="dk1"/>
              </a:solidFill>
              <a:effectLst/>
              <a:latin typeface="+mn-lt"/>
              <a:ea typeface="+mn-ea"/>
              <a:cs typeface="+mn-cs"/>
            </a:rPr>
            <a:t>50"</a:t>
          </a:r>
          <a:r>
            <a:rPr kumimoji="1" lang="ja-JP" altLang="en-US" sz="1200">
              <a:solidFill>
                <a:schemeClr val="dk1"/>
              </a:solidFill>
              <a:effectLst/>
              <a:latin typeface="+mn-lt"/>
              <a:ea typeface="+mn-ea"/>
              <a:cs typeface="+mn-cs"/>
            </a:rPr>
            <a:t>のとき</a:t>
          </a:r>
          <a:r>
            <a:rPr kumimoji="1" lang="en-US" altLang="ja-JP" sz="1200">
              <a:solidFill>
                <a:schemeClr val="dk1"/>
              </a:solidFill>
              <a:effectLst/>
              <a:latin typeface="+mn-lt"/>
              <a:ea typeface="+mn-ea"/>
              <a:cs typeface="+mn-cs"/>
            </a:rPr>
            <a:t>,vlookup(</a:t>
          </a:r>
          <a:r>
            <a:rPr kumimoji="1" lang="ja-JP" altLang="ja-JP" sz="1200">
              <a:solidFill>
                <a:schemeClr val="dk1"/>
              </a:solidFill>
              <a:effectLst/>
              <a:latin typeface="+mn-lt"/>
              <a:ea typeface="+mn-ea"/>
              <a:cs typeface="+mn-cs"/>
            </a:rPr>
            <a:t>農産物名＆作型の文字列を、エコ基準検索表の範囲で検索して、</a:t>
          </a:r>
          <a:r>
            <a:rPr kumimoji="1" lang="en-US" altLang="ja-JP" sz="1200">
              <a:solidFill>
                <a:schemeClr val="dk1"/>
              </a:solidFill>
              <a:effectLst/>
              <a:latin typeface="+mn-lt"/>
              <a:ea typeface="+mn-ea"/>
              <a:cs typeface="+mn-cs"/>
            </a:rPr>
            <a:t>3</a:t>
          </a:r>
          <a:r>
            <a:rPr kumimoji="1" lang="ja-JP" altLang="ja-JP" sz="1200">
              <a:solidFill>
                <a:schemeClr val="dk1"/>
              </a:solidFill>
              <a:effectLst/>
              <a:latin typeface="+mn-lt"/>
              <a:ea typeface="+mn-ea"/>
              <a:cs typeface="+mn-cs"/>
            </a:rPr>
            <a:t>列目</a:t>
          </a:r>
          <a:r>
            <a:rPr kumimoji="1" lang="ja-JP" altLang="en-US" sz="1200">
              <a:solidFill>
                <a:schemeClr val="dk1"/>
              </a:solidFill>
              <a:effectLst/>
              <a:latin typeface="+mn-lt"/>
              <a:ea typeface="+mn-ea"/>
              <a:cs typeface="+mn-cs"/>
            </a:rPr>
            <a:t>にある</a:t>
          </a:r>
          <a:r>
            <a:rPr kumimoji="1" lang="ja-JP" altLang="ja-JP" sz="1200">
              <a:solidFill>
                <a:schemeClr val="dk1"/>
              </a:solidFill>
              <a:effectLst/>
              <a:latin typeface="+mn-lt"/>
              <a:ea typeface="+mn-ea"/>
              <a:cs typeface="+mn-cs"/>
            </a:rPr>
            <a:t>値を表示</a:t>
          </a:r>
          <a:r>
            <a:rPr kumimoji="1" lang="en-US" altLang="ja-JP" sz="1200">
              <a:solidFill>
                <a:schemeClr val="dk1"/>
              </a:solidFill>
              <a:effectLst/>
              <a:latin typeface="+mn-lt"/>
              <a:ea typeface="+mn-ea"/>
              <a:cs typeface="+mn-cs"/>
            </a:rPr>
            <a:t>,</a:t>
          </a:r>
          <a:r>
            <a:rPr kumimoji="1" lang="en-US" altLang="ja-JP" sz="1200" baseline="0">
              <a:solidFill>
                <a:schemeClr val="dk1"/>
              </a:solidFill>
              <a:effectLst/>
              <a:latin typeface="+mn-lt"/>
              <a:ea typeface="+mn-ea"/>
              <a:cs typeface="+mn-cs"/>
            </a:rPr>
            <a:t> </a:t>
          </a:r>
          <a:r>
            <a:rPr kumimoji="1" lang="ja-JP" altLang="ja-JP" sz="1200" baseline="0">
              <a:solidFill>
                <a:schemeClr val="dk1"/>
              </a:solidFill>
              <a:effectLst/>
              <a:latin typeface="+mn-lt"/>
              <a:ea typeface="+mn-ea"/>
              <a:cs typeface="+mn-cs"/>
            </a:rPr>
            <a:t>近似値検索は</a:t>
          </a:r>
          <a:r>
            <a:rPr kumimoji="1" lang="en-US" altLang="ja-JP" sz="1200">
              <a:solidFill>
                <a:schemeClr val="dk1"/>
              </a:solidFill>
              <a:effectLst/>
              <a:latin typeface="+mn-lt"/>
              <a:ea typeface="+mn-ea"/>
              <a:cs typeface="+mn-cs"/>
            </a:rPr>
            <a:t>FALSE),</a:t>
          </a:r>
        </a:p>
        <a:p>
          <a:r>
            <a:rPr kumimoji="1" lang="ja-JP" altLang="en-US" sz="1200">
              <a:solidFill>
                <a:schemeClr val="dk1"/>
              </a:solidFill>
              <a:effectLst/>
              <a:latin typeface="+mn-lt"/>
              <a:ea typeface="+mn-ea"/>
              <a:cs typeface="+mn-cs"/>
            </a:rPr>
            <a:t>　上記以外だったら何でも</a:t>
          </a:r>
          <a:r>
            <a:rPr kumimoji="1" lang="en-US" altLang="ja-JP" sz="1200">
              <a:solidFill>
                <a:schemeClr val="dk1"/>
              </a:solidFill>
              <a:effectLst/>
              <a:latin typeface="+mn-lt"/>
              <a:ea typeface="+mn-ea"/>
              <a:cs typeface="+mn-cs"/>
            </a:rPr>
            <a:t>TRUE,</a:t>
          </a:r>
          <a:r>
            <a:rPr kumimoji="1" lang="ja-JP" altLang="en-US" sz="1200">
              <a:solidFill>
                <a:schemeClr val="dk1"/>
              </a:solidFill>
              <a:effectLst/>
              <a:latin typeface="+mn-lt"/>
              <a:ea typeface="+mn-ea"/>
              <a:cs typeface="+mn-cs"/>
            </a:rPr>
            <a:t>表示は空白</a:t>
          </a:r>
          <a:r>
            <a:rPr kumimoji="1" lang="en-US" altLang="ja-JP" sz="1200">
              <a:solidFill>
                <a:schemeClr val="dk1"/>
              </a:solidFill>
              <a:effectLst/>
              <a:latin typeface="+mn-lt"/>
              <a:ea typeface="+mn-ea"/>
              <a:cs typeface="+mn-cs"/>
            </a:rPr>
            <a:t>"")</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2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200">
              <a:solidFill>
                <a:schemeClr val="dk1"/>
              </a:solidFill>
              <a:effectLst/>
              <a:latin typeface="+mn-lt"/>
              <a:ea typeface="+mn-ea"/>
              <a:cs typeface="+mn-cs"/>
            </a:rPr>
            <a:t>『</a:t>
          </a:r>
          <a:r>
            <a:rPr kumimoji="1" lang="ja-JP" altLang="en-US" sz="1200">
              <a:solidFill>
                <a:schemeClr val="dk1"/>
              </a:solidFill>
              <a:effectLst/>
              <a:latin typeface="+mn-lt"/>
              <a:ea typeface="+mn-ea"/>
              <a:cs typeface="+mn-cs"/>
            </a:rPr>
            <a:t>基準の表のどの列をみればよいか？</a:t>
          </a:r>
          <a:r>
            <a:rPr kumimoji="1" lang="en-US" altLang="ja-JP" sz="1200">
              <a:solidFill>
                <a:schemeClr val="dk1"/>
              </a:solidFill>
              <a:effectLst/>
              <a:latin typeface="+mn-lt"/>
              <a:ea typeface="+mn-ea"/>
              <a:cs typeface="+mn-cs"/>
            </a:rPr>
            <a:t>』</a:t>
          </a:r>
          <a:r>
            <a:rPr kumimoji="1" lang="ja-JP" altLang="en-US" sz="1200">
              <a:solidFill>
                <a:schemeClr val="dk1"/>
              </a:solidFill>
              <a:effectLst/>
              <a:latin typeface="+mn-lt"/>
              <a:ea typeface="+mn-ea"/>
              <a:cs typeface="+mn-cs"/>
            </a:rPr>
            <a:t>を指定するために、まず</a:t>
          </a:r>
          <a:r>
            <a:rPr kumimoji="1" lang="ja-JP" altLang="ja-JP" sz="1200">
              <a:solidFill>
                <a:schemeClr val="dk1"/>
              </a:solidFill>
              <a:effectLst/>
              <a:latin typeface="+mn-lt"/>
              <a:ea typeface="+mn-ea"/>
              <a:cs typeface="+mn-cs"/>
            </a:rPr>
            <a:t>認証区分で場合分け</a:t>
          </a:r>
          <a:r>
            <a:rPr kumimoji="1" lang="ja-JP" altLang="en-US" sz="1200">
              <a:solidFill>
                <a:schemeClr val="dk1"/>
              </a:solidFill>
              <a:effectLst/>
              <a:latin typeface="+mn-lt"/>
              <a:ea typeface="+mn-ea"/>
              <a:cs typeface="+mn-cs"/>
            </a:rPr>
            <a:t>する（</a:t>
          </a:r>
          <a:r>
            <a:rPr kumimoji="1" lang="en-US" altLang="ja-JP" sz="1200">
              <a:solidFill>
                <a:schemeClr val="dk1"/>
              </a:solidFill>
              <a:effectLst/>
              <a:latin typeface="+mn-lt"/>
              <a:ea typeface="+mn-ea"/>
              <a:cs typeface="+mn-cs"/>
            </a:rPr>
            <a:t>IFS</a:t>
          </a:r>
          <a:r>
            <a:rPr kumimoji="1" lang="ja-JP" altLang="en-US" sz="1200">
              <a:solidFill>
                <a:schemeClr val="dk1"/>
              </a:solidFill>
              <a:effectLst/>
              <a:latin typeface="+mn-lt"/>
              <a:ea typeface="+mn-ea"/>
              <a:cs typeface="+mn-cs"/>
            </a:rPr>
            <a:t>関数）</a:t>
          </a:r>
          <a:endParaRPr kumimoji="1" lang="en-US" altLang="ja-JP" sz="12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dk1"/>
              </a:solidFill>
              <a:effectLst/>
              <a:latin typeface="+mn-lt"/>
              <a:ea typeface="+mn-ea"/>
              <a:cs typeface="+mn-cs"/>
            </a:rPr>
            <a:t>認証区分が③エコ</a:t>
          </a:r>
          <a:r>
            <a:rPr kumimoji="1" lang="en-US" altLang="ja-JP" sz="1200">
              <a:solidFill>
                <a:schemeClr val="dk1"/>
              </a:solidFill>
              <a:effectLst/>
              <a:latin typeface="+mn-lt"/>
              <a:ea typeface="+mn-ea"/>
              <a:cs typeface="+mn-cs"/>
            </a:rPr>
            <a:t>100</a:t>
          </a:r>
          <a:r>
            <a:rPr kumimoji="1" lang="ja-JP" altLang="en-US" sz="1200">
              <a:solidFill>
                <a:schemeClr val="dk1"/>
              </a:solidFill>
              <a:effectLst/>
              <a:latin typeface="+mn-lt"/>
              <a:ea typeface="+mn-ea"/>
              <a:cs typeface="+mn-cs"/>
            </a:rPr>
            <a:t>だったら、</a:t>
          </a:r>
          <a:endParaRPr kumimoji="1" lang="en-US" altLang="ja-JP" sz="12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dk1"/>
              </a:solidFill>
              <a:effectLst/>
              <a:latin typeface="+mn-lt"/>
              <a:ea typeface="+mn-ea"/>
              <a:cs typeface="+mn-cs"/>
            </a:rPr>
            <a:t>　どの農産物でも農薬回数は</a:t>
          </a:r>
          <a:r>
            <a:rPr kumimoji="1" lang="en-US" altLang="ja-JP" sz="1200">
              <a:solidFill>
                <a:schemeClr val="dk1"/>
              </a:solidFill>
              <a:effectLst/>
              <a:latin typeface="+mn-lt"/>
              <a:ea typeface="+mn-ea"/>
              <a:cs typeface="+mn-cs"/>
            </a:rPr>
            <a:t>0</a:t>
          </a:r>
          <a:r>
            <a:rPr kumimoji="1" lang="ja-JP" altLang="en-US" sz="1200">
              <a:solidFill>
                <a:schemeClr val="dk1"/>
              </a:solidFill>
              <a:effectLst/>
              <a:latin typeface="+mn-lt"/>
              <a:ea typeface="+mn-ea"/>
              <a:cs typeface="+mn-cs"/>
            </a:rPr>
            <a:t>回までなので、数字の</a:t>
          </a:r>
          <a:r>
            <a:rPr kumimoji="1" lang="en-US" altLang="ja-JP" sz="1200">
              <a:solidFill>
                <a:schemeClr val="dk1"/>
              </a:solidFill>
              <a:effectLst/>
              <a:latin typeface="+mn-lt"/>
              <a:ea typeface="+mn-ea"/>
              <a:cs typeface="+mn-cs"/>
            </a:rPr>
            <a:t>0</a:t>
          </a:r>
          <a:r>
            <a:rPr kumimoji="1" lang="ja-JP" altLang="en-US" sz="1200">
              <a:solidFill>
                <a:schemeClr val="dk1"/>
              </a:solidFill>
              <a:effectLst/>
              <a:latin typeface="+mn-lt"/>
              <a:ea typeface="+mn-ea"/>
              <a:cs typeface="+mn-cs"/>
            </a:rPr>
            <a:t>を表示する</a:t>
          </a:r>
          <a:endParaRPr kumimoji="1" lang="en-US" altLang="ja-JP" sz="12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dk1"/>
              </a:solidFill>
              <a:effectLst/>
              <a:latin typeface="+mn-lt"/>
              <a:ea typeface="+mn-ea"/>
              <a:cs typeface="+mn-cs"/>
            </a:rPr>
            <a:t>認証区分が①エコ</a:t>
          </a:r>
          <a:r>
            <a:rPr kumimoji="1" lang="en-US" altLang="ja-JP" sz="1200">
              <a:solidFill>
                <a:schemeClr val="dk1"/>
              </a:solidFill>
              <a:effectLst/>
              <a:latin typeface="+mn-lt"/>
              <a:ea typeface="+mn-ea"/>
              <a:cs typeface="+mn-cs"/>
            </a:rPr>
            <a:t>25</a:t>
          </a:r>
          <a:r>
            <a:rPr kumimoji="1" lang="ja-JP" altLang="en-US" sz="1200">
              <a:solidFill>
                <a:schemeClr val="dk1"/>
              </a:solidFill>
              <a:effectLst/>
              <a:latin typeface="+mn-lt"/>
              <a:ea typeface="+mn-ea"/>
              <a:cs typeface="+mn-cs"/>
            </a:rPr>
            <a:t>だったら、</a:t>
          </a:r>
          <a:endParaRPr kumimoji="1" lang="en-US" altLang="ja-JP" sz="12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dk1"/>
              </a:solidFill>
              <a:effectLst/>
              <a:latin typeface="+mn-lt"/>
              <a:ea typeface="+mn-ea"/>
              <a:cs typeface="+mn-cs"/>
            </a:rPr>
            <a:t>　農産物名・作型とエコ区分をもとに基準表内を検索して、検索結果（エコ</a:t>
          </a:r>
          <a:r>
            <a:rPr kumimoji="1" lang="en-US" altLang="ja-JP" sz="1200">
              <a:solidFill>
                <a:schemeClr val="dk1"/>
              </a:solidFill>
              <a:effectLst/>
              <a:latin typeface="+mn-lt"/>
              <a:ea typeface="+mn-ea"/>
              <a:cs typeface="+mn-cs"/>
            </a:rPr>
            <a:t>25</a:t>
          </a:r>
          <a:r>
            <a:rPr kumimoji="1" lang="ja-JP" altLang="en-US" sz="1200">
              <a:solidFill>
                <a:schemeClr val="dk1"/>
              </a:solidFill>
              <a:effectLst/>
              <a:latin typeface="+mn-lt"/>
              <a:ea typeface="+mn-ea"/>
              <a:cs typeface="+mn-cs"/>
            </a:rPr>
            <a:t>での農薬回数基準）を表示　（</a:t>
          </a:r>
          <a:r>
            <a:rPr kumimoji="1" lang="en-US" altLang="ja-JP" sz="1200">
              <a:solidFill>
                <a:schemeClr val="dk1"/>
              </a:solidFill>
              <a:effectLst/>
              <a:latin typeface="+mn-lt"/>
              <a:ea typeface="+mn-ea"/>
              <a:cs typeface="+mn-cs"/>
            </a:rPr>
            <a:t>VLOOKUP</a:t>
          </a:r>
          <a:r>
            <a:rPr kumimoji="1" lang="ja-JP" altLang="ja-JP" sz="1200">
              <a:solidFill>
                <a:schemeClr val="dk1"/>
              </a:solidFill>
              <a:effectLst/>
              <a:latin typeface="+mn-lt"/>
              <a:ea typeface="+mn-ea"/>
              <a:cs typeface="+mn-cs"/>
            </a:rPr>
            <a:t>関数</a:t>
          </a:r>
          <a:r>
            <a:rPr kumimoji="1" lang="ja-JP" altLang="en-US" sz="1200">
              <a:solidFill>
                <a:schemeClr val="dk1"/>
              </a:solidFill>
              <a:effectLst/>
              <a:latin typeface="+mn-lt"/>
              <a:ea typeface="+mn-ea"/>
              <a:cs typeface="+mn-cs"/>
            </a:rPr>
            <a:t>を利用）</a:t>
          </a:r>
          <a:endParaRPr kumimoji="1" lang="en-US" altLang="ja-JP" sz="12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dk1"/>
              </a:solidFill>
              <a:effectLst/>
              <a:latin typeface="+mn-lt"/>
              <a:ea typeface="+mn-ea"/>
              <a:cs typeface="+mn-cs"/>
            </a:rPr>
            <a:t>　　・農産物名のセルと作型名のセルの中身を連結した文字列で、エコ基準検索表の一番左端の列を検索する</a:t>
          </a:r>
          <a:endParaRPr kumimoji="1" lang="en-US" altLang="ja-JP" sz="12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dk1"/>
              </a:solidFill>
              <a:effectLst/>
              <a:latin typeface="+mn-lt"/>
              <a:ea typeface="+mn-ea"/>
              <a:cs typeface="+mn-cs"/>
            </a:rPr>
            <a:t>　　・該当する文字列が見つかったら、同じ行で表の２列目（エコ</a:t>
          </a:r>
          <a:r>
            <a:rPr kumimoji="1" lang="en-US" altLang="ja-JP" sz="1200">
              <a:solidFill>
                <a:schemeClr val="dk1"/>
              </a:solidFill>
              <a:effectLst/>
              <a:latin typeface="+mn-lt"/>
              <a:ea typeface="+mn-ea"/>
              <a:cs typeface="+mn-cs"/>
            </a:rPr>
            <a:t>25</a:t>
          </a:r>
          <a:r>
            <a:rPr kumimoji="1" lang="ja-JP" altLang="en-US" sz="1200">
              <a:solidFill>
                <a:schemeClr val="dk1"/>
              </a:solidFill>
              <a:effectLst/>
              <a:latin typeface="+mn-lt"/>
              <a:ea typeface="+mn-ea"/>
              <a:cs typeface="+mn-cs"/>
            </a:rPr>
            <a:t>の農薬回数が記載されている）にある数字を表示する</a:t>
          </a:r>
          <a:endParaRPr kumimoji="1" lang="en-US" altLang="ja-JP" sz="12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mn-lt"/>
              <a:ea typeface="+mn-ea"/>
              <a:cs typeface="+mn-cs"/>
            </a:rPr>
            <a:t>認証区分が</a:t>
          </a:r>
          <a:r>
            <a:rPr kumimoji="1" lang="ja-JP" altLang="en-US" sz="1200">
              <a:solidFill>
                <a:schemeClr val="dk1"/>
              </a:solidFill>
              <a:effectLst/>
              <a:latin typeface="+mn-lt"/>
              <a:ea typeface="+mn-ea"/>
              <a:cs typeface="+mn-cs"/>
            </a:rPr>
            <a:t>②エコ</a:t>
          </a:r>
          <a:r>
            <a:rPr kumimoji="1" lang="en-US" altLang="ja-JP" sz="1200">
              <a:solidFill>
                <a:schemeClr val="dk1"/>
              </a:solidFill>
              <a:effectLst/>
              <a:latin typeface="+mn-lt"/>
              <a:ea typeface="+mn-ea"/>
              <a:cs typeface="+mn-cs"/>
            </a:rPr>
            <a:t>50</a:t>
          </a:r>
          <a:r>
            <a:rPr kumimoji="1" lang="ja-JP" altLang="ja-JP" sz="1200">
              <a:solidFill>
                <a:schemeClr val="dk1"/>
              </a:solidFill>
              <a:effectLst/>
              <a:latin typeface="+mn-lt"/>
              <a:ea typeface="+mn-ea"/>
              <a:cs typeface="+mn-cs"/>
            </a:rPr>
            <a:t>だったら、</a:t>
          </a:r>
          <a:endParaRPr kumimoji="1" lang="en-US" altLang="ja-JP" sz="12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dk1"/>
              </a:solidFill>
              <a:effectLst/>
              <a:latin typeface="+mn-lt"/>
              <a:ea typeface="+mn-ea"/>
              <a:cs typeface="+mn-cs"/>
            </a:rPr>
            <a:t>　</a:t>
          </a:r>
          <a:r>
            <a:rPr kumimoji="1" lang="ja-JP" altLang="ja-JP" sz="1200">
              <a:solidFill>
                <a:schemeClr val="dk1"/>
              </a:solidFill>
              <a:effectLst/>
              <a:latin typeface="+mn-lt"/>
              <a:ea typeface="+mn-ea"/>
              <a:cs typeface="+mn-cs"/>
            </a:rPr>
            <a:t>農産物名・作型とエコ区分をもとに基準表内を検索して、検索結果（エコ</a:t>
          </a:r>
          <a:r>
            <a:rPr kumimoji="1" lang="en-US" altLang="ja-JP" sz="1200">
              <a:solidFill>
                <a:schemeClr val="dk1"/>
              </a:solidFill>
              <a:effectLst/>
              <a:latin typeface="+mn-lt"/>
              <a:ea typeface="+mn-ea"/>
              <a:cs typeface="+mn-cs"/>
            </a:rPr>
            <a:t>50</a:t>
          </a:r>
          <a:r>
            <a:rPr kumimoji="1" lang="ja-JP" altLang="ja-JP" sz="1200">
              <a:solidFill>
                <a:schemeClr val="dk1"/>
              </a:solidFill>
              <a:effectLst/>
              <a:latin typeface="+mn-lt"/>
              <a:ea typeface="+mn-ea"/>
              <a:cs typeface="+mn-cs"/>
            </a:rPr>
            <a:t>での農薬回数基準）を表示　（</a:t>
          </a:r>
          <a:r>
            <a:rPr kumimoji="1" lang="en-US" altLang="ja-JP" sz="1200">
              <a:solidFill>
                <a:schemeClr val="dk1"/>
              </a:solidFill>
              <a:effectLst/>
              <a:latin typeface="+mn-lt"/>
              <a:ea typeface="+mn-ea"/>
              <a:cs typeface="+mn-cs"/>
            </a:rPr>
            <a:t>VLOOKUP</a:t>
          </a:r>
          <a:r>
            <a:rPr kumimoji="1" lang="ja-JP" altLang="ja-JP" sz="1200">
              <a:solidFill>
                <a:schemeClr val="dk1"/>
              </a:solidFill>
              <a:effectLst/>
              <a:latin typeface="+mn-lt"/>
              <a:ea typeface="+mn-ea"/>
              <a:cs typeface="+mn-cs"/>
            </a:rPr>
            <a:t>関数を利用）</a:t>
          </a:r>
          <a:endParaRPr lang="ja-JP" altLang="ja-JP" sz="1200">
            <a:effectLst/>
          </a:endParaRPr>
        </a:p>
        <a:p>
          <a:pPr eaLnBrk="1" fontAlgn="auto" latinLnBrk="0" hangingPunct="1"/>
          <a:r>
            <a:rPr kumimoji="1" lang="ja-JP" altLang="en-US" sz="1200">
              <a:solidFill>
                <a:schemeClr val="dk1"/>
              </a:solidFill>
              <a:effectLst/>
              <a:latin typeface="+mn-lt"/>
              <a:ea typeface="+mn-ea"/>
              <a:cs typeface="+mn-cs"/>
            </a:rPr>
            <a:t>　</a:t>
          </a:r>
          <a:r>
            <a:rPr kumimoji="1" lang="ja-JP" altLang="ja-JP" sz="1200">
              <a:solidFill>
                <a:schemeClr val="dk1"/>
              </a:solidFill>
              <a:effectLst/>
              <a:latin typeface="+mn-lt"/>
              <a:ea typeface="+mn-ea"/>
              <a:cs typeface="+mn-cs"/>
            </a:rPr>
            <a:t>　</a:t>
          </a:r>
          <a:r>
            <a:rPr kumimoji="1" lang="ja-JP" altLang="en-US" sz="1200">
              <a:solidFill>
                <a:schemeClr val="dk1"/>
              </a:solidFill>
              <a:effectLst/>
              <a:latin typeface="+mn-lt"/>
              <a:ea typeface="+mn-ea"/>
              <a:cs typeface="+mn-cs"/>
            </a:rPr>
            <a:t>・</a:t>
          </a:r>
          <a:r>
            <a:rPr kumimoji="1" lang="ja-JP" altLang="ja-JP" sz="1200">
              <a:solidFill>
                <a:schemeClr val="dk1"/>
              </a:solidFill>
              <a:effectLst/>
              <a:latin typeface="+mn-lt"/>
              <a:ea typeface="+mn-ea"/>
              <a:cs typeface="+mn-cs"/>
            </a:rPr>
            <a:t>農産物名のセルと作型名のセルの中身を連結した文字列で、エコ基準検索表の一番左端の列を検索する</a:t>
          </a:r>
          <a:endParaRPr lang="ja-JP" altLang="ja-JP" sz="1200">
            <a:effectLst/>
          </a:endParaRPr>
        </a:p>
        <a:p>
          <a:pPr eaLnBrk="1" fontAlgn="auto" latinLnBrk="0" hangingPunct="1"/>
          <a:r>
            <a:rPr kumimoji="1" lang="ja-JP" altLang="ja-JP" sz="1200">
              <a:solidFill>
                <a:schemeClr val="dk1"/>
              </a:solidFill>
              <a:effectLst/>
              <a:latin typeface="+mn-lt"/>
              <a:ea typeface="+mn-ea"/>
              <a:cs typeface="+mn-cs"/>
            </a:rPr>
            <a:t>　</a:t>
          </a:r>
          <a:r>
            <a:rPr kumimoji="1" lang="ja-JP" altLang="en-US" sz="1200">
              <a:solidFill>
                <a:schemeClr val="dk1"/>
              </a:solidFill>
              <a:effectLst/>
              <a:latin typeface="+mn-lt"/>
              <a:ea typeface="+mn-ea"/>
              <a:cs typeface="+mn-cs"/>
            </a:rPr>
            <a:t>　・</a:t>
          </a:r>
          <a:r>
            <a:rPr kumimoji="1" lang="ja-JP" altLang="ja-JP" sz="1200">
              <a:solidFill>
                <a:schemeClr val="dk1"/>
              </a:solidFill>
              <a:effectLst/>
              <a:latin typeface="+mn-lt"/>
              <a:ea typeface="+mn-ea"/>
              <a:cs typeface="+mn-cs"/>
            </a:rPr>
            <a:t>該当する文字列が見つかったら、同じ行で表の</a:t>
          </a:r>
          <a:r>
            <a:rPr kumimoji="1" lang="ja-JP" altLang="en-US" sz="1200">
              <a:solidFill>
                <a:schemeClr val="dk1"/>
              </a:solidFill>
              <a:effectLst/>
              <a:latin typeface="+mn-lt"/>
              <a:ea typeface="+mn-ea"/>
              <a:cs typeface="+mn-cs"/>
            </a:rPr>
            <a:t>３</a:t>
          </a:r>
          <a:r>
            <a:rPr kumimoji="1" lang="ja-JP" altLang="ja-JP" sz="1200">
              <a:solidFill>
                <a:schemeClr val="dk1"/>
              </a:solidFill>
              <a:effectLst/>
              <a:latin typeface="+mn-lt"/>
              <a:ea typeface="+mn-ea"/>
              <a:cs typeface="+mn-cs"/>
            </a:rPr>
            <a:t>列目（エコ</a:t>
          </a:r>
          <a:r>
            <a:rPr kumimoji="1" lang="en-US" altLang="ja-JP" sz="1200">
              <a:solidFill>
                <a:schemeClr val="dk1"/>
              </a:solidFill>
              <a:effectLst/>
              <a:latin typeface="+mn-lt"/>
              <a:ea typeface="+mn-ea"/>
              <a:cs typeface="+mn-cs"/>
            </a:rPr>
            <a:t>50</a:t>
          </a:r>
          <a:r>
            <a:rPr kumimoji="1" lang="ja-JP" altLang="ja-JP" sz="1200">
              <a:solidFill>
                <a:schemeClr val="dk1"/>
              </a:solidFill>
              <a:effectLst/>
              <a:latin typeface="+mn-lt"/>
              <a:ea typeface="+mn-ea"/>
              <a:cs typeface="+mn-cs"/>
            </a:rPr>
            <a:t>の農薬回数が記載されている）にある数字を表示する</a:t>
          </a:r>
          <a:endParaRPr lang="ja-JP" altLang="ja-JP" sz="12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dk1"/>
              </a:solidFill>
              <a:effectLst/>
              <a:latin typeface="+mn-lt"/>
              <a:ea typeface="+mn-ea"/>
              <a:cs typeface="+mn-cs"/>
            </a:rPr>
            <a:t>上記以外の条件の時は、空白を表示する</a:t>
          </a:r>
          <a:endParaRPr kumimoji="1" lang="en-US" altLang="ja-JP" sz="12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200">
            <a:solidFill>
              <a:schemeClr val="dk1"/>
            </a:solidFill>
            <a:effectLst/>
            <a:latin typeface="+mn-lt"/>
            <a:ea typeface="+mn-ea"/>
            <a:cs typeface="+mn-cs"/>
          </a:endParaRPr>
        </a:p>
        <a:p>
          <a:r>
            <a:rPr kumimoji="1" lang="ja-JP" altLang="en-US" sz="1200">
              <a:solidFill>
                <a:schemeClr val="dk1"/>
              </a:solidFill>
              <a:effectLst/>
              <a:latin typeface="+mn-lt"/>
              <a:ea typeface="+mn-ea"/>
              <a:cs typeface="+mn-cs"/>
            </a:rPr>
            <a:t>＊</a:t>
          </a:r>
          <a:r>
            <a:rPr kumimoji="1" lang="en-US" altLang="ja-JP" sz="1200">
              <a:solidFill>
                <a:schemeClr val="dk1"/>
              </a:solidFill>
              <a:effectLst/>
              <a:latin typeface="+mn-lt"/>
              <a:ea typeface="+mn-ea"/>
              <a:cs typeface="+mn-cs"/>
            </a:rPr>
            <a:t>IFS</a:t>
          </a:r>
          <a:r>
            <a:rPr kumimoji="1" lang="ja-JP" altLang="en-US" sz="1200">
              <a:solidFill>
                <a:schemeClr val="dk1"/>
              </a:solidFill>
              <a:effectLst/>
              <a:latin typeface="+mn-lt"/>
              <a:ea typeface="+mn-ea"/>
              <a:cs typeface="+mn-cs"/>
            </a:rPr>
            <a:t>関数の式の最後に「</a:t>
          </a:r>
          <a:r>
            <a:rPr kumimoji="1" lang="en-US" altLang="ja-JP" sz="1200">
              <a:solidFill>
                <a:schemeClr val="dk1"/>
              </a:solidFill>
              <a:effectLst/>
              <a:latin typeface="+mn-lt"/>
              <a:ea typeface="+mn-ea"/>
              <a:cs typeface="+mn-cs"/>
            </a:rPr>
            <a:t>TRUE,"</a:t>
          </a:r>
          <a:r>
            <a:rPr kumimoji="1" lang="ja-JP" altLang="en-US" sz="1200">
              <a:solidFill>
                <a:schemeClr val="dk1"/>
              </a:solidFill>
              <a:effectLst/>
              <a:latin typeface="+mn-lt"/>
              <a:ea typeface="+mn-ea"/>
              <a:cs typeface="+mn-cs"/>
            </a:rPr>
            <a:t>規定値</a:t>
          </a:r>
          <a:r>
            <a:rPr kumimoji="1" lang="en-US" altLang="ja-JP" sz="1200">
              <a:solidFill>
                <a:schemeClr val="dk1"/>
              </a:solidFill>
              <a:effectLst/>
              <a:latin typeface="+mn-lt"/>
              <a:ea typeface="+mn-ea"/>
              <a:cs typeface="+mn-cs"/>
            </a:rPr>
            <a:t>"</a:t>
          </a:r>
          <a:r>
            <a:rPr kumimoji="1" lang="ja-JP" altLang="en-US" sz="1200">
              <a:solidFill>
                <a:schemeClr val="dk1"/>
              </a:solidFill>
              <a:effectLst/>
              <a:latin typeface="+mn-lt"/>
              <a:ea typeface="+mn-ea"/>
              <a:cs typeface="+mn-cs"/>
            </a:rPr>
            <a:t>」と追加しておくことで、先に記述したどの条件にも一致しないときに表示する値（規定値）を指定できる</a:t>
          </a:r>
          <a:endParaRPr kumimoji="1" lang="en-US" altLang="ja-JP" sz="1200">
            <a:solidFill>
              <a:schemeClr val="dk1"/>
            </a:solidFill>
            <a:effectLst/>
            <a:latin typeface="+mn-lt"/>
            <a:ea typeface="+mn-ea"/>
            <a:cs typeface="+mn-cs"/>
          </a:endParaRPr>
        </a:p>
        <a:p>
          <a:r>
            <a:rPr kumimoji="1" lang="ja-JP" altLang="en-US" sz="1200">
              <a:solidFill>
                <a:schemeClr val="dk1"/>
              </a:solidFill>
              <a:effectLst/>
              <a:latin typeface="+mn-lt"/>
              <a:ea typeface="+mn-ea"/>
              <a:cs typeface="+mn-cs"/>
            </a:rPr>
            <a:t>今回の式では、条件が一致しないときは空白になるようにしている</a:t>
          </a:r>
          <a:endParaRPr kumimoji="1" lang="en-US" altLang="ja-JP" sz="1200">
            <a:solidFill>
              <a:schemeClr val="dk1"/>
            </a:solidFill>
            <a:effectLst/>
            <a:latin typeface="+mn-lt"/>
            <a:ea typeface="+mn-ea"/>
            <a:cs typeface="+mn-cs"/>
          </a:endParaRPr>
        </a:p>
        <a:p>
          <a:endParaRPr kumimoji="1" lang="en-US" altLang="ja-JP" sz="1200">
            <a:solidFill>
              <a:schemeClr val="dk1"/>
            </a:solidFill>
            <a:effectLst/>
            <a:latin typeface="+mn-lt"/>
            <a:ea typeface="+mn-ea"/>
            <a:cs typeface="+mn-cs"/>
          </a:endParaRPr>
        </a:p>
        <a:p>
          <a:endParaRPr kumimoji="1" lang="en-US" altLang="ja-JP" sz="1200">
            <a:solidFill>
              <a:schemeClr val="dk1"/>
            </a:solidFill>
            <a:effectLst/>
            <a:latin typeface="+mn-lt"/>
            <a:ea typeface="+mn-ea"/>
            <a:cs typeface="+mn-cs"/>
          </a:endParaRPr>
        </a:p>
        <a:p>
          <a:r>
            <a:rPr kumimoji="1" lang="en-US" altLang="ja-JP" sz="1200" u="sng"/>
            <a:t>【</a:t>
          </a:r>
          <a:r>
            <a:rPr kumimoji="1" lang="ja-JP" altLang="en-US" sz="1200" u="sng"/>
            <a:t>化学肥料</a:t>
          </a:r>
          <a:r>
            <a:rPr kumimoji="1" lang="ja-JP" altLang="ja-JP" sz="1200" u="sng">
              <a:solidFill>
                <a:schemeClr val="dk1"/>
              </a:solidFill>
              <a:effectLst/>
              <a:latin typeface="+mn-lt"/>
              <a:ea typeface="+mn-ea"/>
              <a:cs typeface="+mn-cs"/>
            </a:rPr>
            <a:t>（上限値）の自動入力</a:t>
          </a:r>
          <a:r>
            <a:rPr kumimoji="1" lang="en-US" altLang="ja-JP" sz="1200" u="sng">
              <a:solidFill>
                <a:schemeClr val="dk1"/>
              </a:solidFill>
              <a:effectLst/>
              <a:latin typeface="+mn-lt"/>
              <a:ea typeface="+mn-ea"/>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u="sng">
              <a:solidFill>
                <a:schemeClr val="dk1"/>
              </a:solidFill>
              <a:effectLst/>
              <a:latin typeface="+mn-lt"/>
              <a:ea typeface="+mn-ea"/>
              <a:cs typeface="+mn-cs"/>
            </a:rPr>
            <a:t>農産物名・作型とエコ区分に応じて、</a:t>
          </a:r>
          <a:r>
            <a:rPr kumimoji="1" lang="ja-JP" altLang="en-US" sz="1200" u="sng">
              <a:solidFill>
                <a:schemeClr val="dk1"/>
              </a:solidFill>
              <a:effectLst/>
              <a:latin typeface="+mn-lt"/>
              <a:ea typeface="+mn-ea"/>
              <a:cs typeface="+mn-cs"/>
            </a:rPr>
            <a:t>化学肥料施肥量</a:t>
          </a:r>
          <a:r>
            <a:rPr kumimoji="1" lang="ja-JP" altLang="ja-JP" sz="1200" u="sng">
              <a:solidFill>
                <a:schemeClr val="dk1"/>
              </a:solidFill>
              <a:effectLst/>
              <a:latin typeface="+mn-lt"/>
              <a:ea typeface="+mn-ea"/>
              <a:cs typeface="+mn-cs"/>
            </a:rPr>
            <a:t>の上限値が自動的に表示されるように設定してあります</a:t>
          </a:r>
          <a:endParaRPr lang="ja-JP" altLang="ja-JP" sz="1200">
            <a:effectLst/>
          </a:endParaRPr>
        </a:p>
        <a:p>
          <a:endParaRPr kumimoji="1" lang="en-US" altLang="ja-JP" sz="1200">
            <a:solidFill>
              <a:schemeClr val="dk1"/>
            </a:solidFill>
            <a:effectLst/>
            <a:latin typeface="+mn-lt"/>
            <a:ea typeface="+mn-ea"/>
            <a:cs typeface="+mn-cs"/>
          </a:endParaRPr>
        </a:p>
        <a:p>
          <a:endParaRPr kumimoji="1" lang="en-US" altLang="ja-JP" sz="12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200">
              <a:solidFill>
                <a:schemeClr val="dk1"/>
              </a:solidFill>
              <a:effectLst/>
              <a:latin typeface="+mn-lt"/>
              <a:ea typeface="+mn-ea"/>
              <a:cs typeface="+mn-cs"/>
            </a:rPr>
            <a:t>IFS</a:t>
          </a:r>
          <a:r>
            <a:rPr kumimoji="1" lang="ja-JP" altLang="ja-JP" sz="1200">
              <a:solidFill>
                <a:schemeClr val="dk1"/>
              </a:solidFill>
              <a:effectLst/>
              <a:latin typeface="+mn-lt"/>
              <a:ea typeface="+mn-ea"/>
              <a:cs typeface="+mn-cs"/>
            </a:rPr>
            <a:t>関数を使用</a:t>
          </a:r>
          <a:endParaRPr lang="ja-JP" altLang="ja-JP" sz="1200">
            <a:effectLst/>
          </a:endParaRPr>
        </a:p>
        <a:p>
          <a:r>
            <a:rPr kumimoji="1" lang="en-US" altLang="ja-JP" sz="1200">
              <a:solidFill>
                <a:schemeClr val="dk1"/>
              </a:solidFill>
              <a:effectLst/>
              <a:latin typeface="+mn-lt"/>
              <a:ea typeface="+mn-ea"/>
              <a:cs typeface="+mn-cs"/>
            </a:rPr>
            <a:t>=IFS(B9="③</a:t>
          </a:r>
          <a:r>
            <a:rPr kumimoji="1" lang="ja-JP" altLang="en-US" sz="1200">
              <a:solidFill>
                <a:schemeClr val="dk1"/>
              </a:solidFill>
              <a:effectLst/>
              <a:latin typeface="+mn-lt"/>
              <a:ea typeface="+mn-ea"/>
              <a:cs typeface="+mn-cs"/>
            </a:rPr>
            <a:t>エコ</a:t>
          </a:r>
          <a:r>
            <a:rPr kumimoji="1" lang="en-US" altLang="ja-JP" sz="1200">
              <a:solidFill>
                <a:schemeClr val="dk1"/>
              </a:solidFill>
              <a:effectLst/>
              <a:latin typeface="+mn-lt"/>
              <a:ea typeface="+mn-ea"/>
              <a:cs typeface="+mn-cs"/>
            </a:rPr>
            <a:t>100",0,</a:t>
          </a:r>
        </a:p>
        <a:p>
          <a:r>
            <a:rPr kumimoji="1" lang="ja-JP" altLang="en-US" sz="1200">
              <a:solidFill>
                <a:schemeClr val="dk1"/>
              </a:solidFill>
              <a:effectLst/>
              <a:latin typeface="+mn-lt"/>
              <a:ea typeface="+mn-ea"/>
              <a:cs typeface="+mn-cs"/>
            </a:rPr>
            <a:t>　　</a:t>
          </a:r>
          <a:r>
            <a:rPr kumimoji="1" lang="en-US" altLang="ja-JP" sz="1200">
              <a:solidFill>
                <a:schemeClr val="dk1"/>
              </a:solidFill>
              <a:effectLst/>
              <a:latin typeface="+mn-lt"/>
              <a:ea typeface="+mn-ea"/>
              <a:cs typeface="+mn-cs"/>
            </a:rPr>
            <a:t>B9="①</a:t>
          </a:r>
          <a:r>
            <a:rPr kumimoji="1" lang="ja-JP" altLang="en-US" sz="1200">
              <a:solidFill>
                <a:schemeClr val="dk1"/>
              </a:solidFill>
              <a:effectLst/>
              <a:latin typeface="+mn-lt"/>
              <a:ea typeface="+mn-ea"/>
              <a:cs typeface="+mn-cs"/>
            </a:rPr>
            <a:t>エコ</a:t>
          </a:r>
          <a:r>
            <a:rPr kumimoji="1" lang="en-US" altLang="ja-JP" sz="1200">
              <a:solidFill>
                <a:schemeClr val="dk1"/>
              </a:solidFill>
              <a:effectLst/>
              <a:latin typeface="+mn-lt"/>
              <a:ea typeface="+mn-ea"/>
              <a:cs typeface="+mn-cs"/>
            </a:rPr>
            <a:t>25",VLOOKUP(A9&amp;C9,</a:t>
          </a:r>
          <a:r>
            <a:rPr kumimoji="1" lang="ja-JP" altLang="en-US" sz="1200">
              <a:solidFill>
                <a:schemeClr val="dk1"/>
              </a:solidFill>
              <a:effectLst/>
              <a:latin typeface="+mn-lt"/>
              <a:ea typeface="+mn-ea"/>
              <a:cs typeface="+mn-cs"/>
            </a:rPr>
            <a:t>エコ基準検索表</a:t>
          </a:r>
          <a:r>
            <a:rPr kumimoji="1" lang="en-US" altLang="ja-JP" sz="1200">
              <a:solidFill>
                <a:schemeClr val="dk1"/>
              </a:solidFill>
              <a:effectLst/>
              <a:latin typeface="+mn-lt"/>
              <a:ea typeface="+mn-ea"/>
              <a:cs typeface="+mn-cs"/>
            </a:rPr>
            <a:t>,5,FALSE),</a:t>
          </a:r>
        </a:p>
        <a:p>
          <a:r>
            <a:rPr kumimoji="1" lang="ja-JP" altLang="en-US" sz="1200">
              <a:solidFill>
                <a:schemeClr val="dk1"/>
              </a:solidFill>
              <a:effectLst/>
              <a:latin typeface="+mn-lt"/>
              <a:ea typeface="+mn-ea"/>
              <a:cs typeface="+mn-cs"/>
            </a:rPr>
            <a:t>　　</a:t>
          </a:r>
          <a:r>
            <a:rPr kumimoji="1" lang="en-US" altLang="ja-JP" sz="1200">
              <a:solidFill>
                <a:schemeClr val="dk1"/>
              </a:solidFill>
              <a:effectLst/>
              <a:latin typeface="+mn-lt"/>
              <a:ea typeface="+mn-ea"/>
              <a:cs typeface="+mn-cs"/>
            </a:rPr>
            <a:t>B9="②</a:t>
          </a:r>
          <a:r>
            <a:rPr kumimoji="1" lang="ja-JP" altLang="en-US" sz="1200">
              <a:solidFill>
                <a:schemeClr val="dk1"/>
              </a:solidFill>
              <a:effectLst/>
              <a:latin typeface="+mn-lt"/>
              <a:ea typeface="+mn-ea"/>
              <a:cs typeface="+mn-cs"/>
            </a:rPr>
            <a:t>エコ</a:t>
          </a:r>
          <a:r>
            <a:rPr kumimoji="1" lang="en-US" altLang="ja-JP" sz="1200">
              <a:solidFill>
                <a:schemeClr val="dk1"/>
              </a:solidFill>
              <a:effectLst/>
              <a:latin typeface="+mn-lt"/>
              <a:ea typeface="+mn-ea"/>
              <a:cs typeface="+mn-cs"/>
            </a:rPr>
            <a:t>50",VLOOKUP(A9&amp;C9,</a:t>
          </a:r>
          <a:r>
            <a:rPr kumimoji="1" lang="ja-JP" altLang="en-US" sz="1200">
              <a:solidFill>
                <a:schemeClr val="dk1"/>
              </a:solidFill>
              <a:effectLst/>
              <a:latin typeface="+mn-lt"/>
              <a:ea typeface="+mn-ea"/>
              <a:cs typeface="+mn-cs"/>
            </a:rPr>
            <a:t>エコ基準検索表</a:t>
          </a:r>
          <a:r>
            <a:rPr kumimoji="1" lang="en-US" altLang="ja-JP" sz="1200">
              <a:solidFill>
                <a:schemeClr val="dk1"/>
              </a:solidFill>
              <a:effectLst/>
              <a:latin typeface="+mn-lt"/>
              <a:ea typeface="+mn-ea"/>
              <a:cs typeface="+mn-cs"/>
            </a:rPr>
            <a:t>,6,FALSE),</a:t>
          </a:r>
        </a:p>
        <a:p>
          <a:r>
            <a:rPr kumimoji="1" lang="ja-JP" altLang="en-US" sz="1200">
              <a:solidFill>
                <a:schemeClr val="dk1"/>
              </a:solidFill>
              <a:effectLst/>
              <a:latin typeface="+mn-lt"/>
              <a:ea typeface="+mn-ea"/>
              <a:cs typeface="+mn-cs"/>
            </a:rPr>
            <a:t>　　</a:t>
          </a:r>
          <a:r>
            <a:rPr kumimoji="1" lang="en-US" altLang="ja-JP" sz="1200">
              <a:solidFill>
                <a:schemeClr val="dk1"/>
              </a:solidFill>
              <a:effectLst/>
              <a:latin typeface="+mn-lt"/>
              <a:ea typeface="+mn-ea"/>
              <a:cs typeface="+mn-cs"/>
            </a:rPr>
            <a:t>TRUE,"")</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mn-lt"/>
              <a:ea typeface="+mn-ea"/>
              <a:cs typeface="+mn-cs"/>
            </a:rPr>
            <a:t>↓式の意味</a:t>
          </a:r>
          <a:endParaRPr kumimoji="1" lang="en-US" altLang="ja-JP" sz="1200"/>
        </a:p>
        <a:p>
          <a:r>
            <a:rPr kumimoji="1" lang="en-US" altLang="ja-JP" sz="1200">
              <a:solidFill>
                <a:schemeClr val="dk1"/>
              </a:solidFill>
              <a:effectLst/>
              <a:latin typeface="+mn-lt"/>
              <a:ea typeface="+mn-ea"/>
              <a:cs typeface="+mn-cs"/>
            </a:rPr>
            <a:t>ifs(</a:t>
          </a:r>
          <a:r>
            <a:rPr kumimoji="1" lang="ja-JP" altLang="ja-JP" sz="1200">
              <a:solidFill>
                <a:schemeClr val="dk1"/>
              </a:solidFill>
              <a:effectLst/>
              <a:latin typeface="+mn-lt"/>
              <a:ea typeface="+mn-ea"/>
              <a:cs typeface="+mn-cs"/>
            </a:rPr>
            <a:t>認証区分</a:t>
          </a:r>
          <a:r>
            <a:rPr kumimoji="1" lang="en-US" altLang="ja-JP" sz="1200">
              <a:solidFill>
                <a:schemeClr val="dk1"/>
              </a:solidFill>
              <a:effectLst/>
              <a:latin typeface="+mn-lt"/>
              <a:ea typeface="+mn-ea"/>
              <a:cs typeface="+mn-cs"/>
            </a:rPr>
            <a:t>="</a:t>
          </a:r>
          <a:r>
            <a:rPr kumimoji="1" lang="ja-JP" altLang="en-US" sz="1200">
              <a:solidFill>
                <a:schemeClr val="dk1"/>
              </a:solidFill>
              <a:effectLst/>
              <a:latin typeface="+mn-lt"/>
              <a:ea typeface="+mn-ea"/>
              <a:cs typeface="+mn-cs"/>
            </a:rPr>
            <a:t>③</a:t>
          </a:r>
          <a:r>
            <a:rPr kumimoji="1" lang="ja-JP" altLang="ja-JP" sz="1200">
              <a:solidFill>
                <a:schemeClr val="dk1"/>
              </a:solidFill>
              <a:effectLst/>
              <a:latin typeface="+mn-lt"/>
              <a:ea typeface="+mn-ea"/>
              <a:cs typeface="+mn-cs"/>
            </a:rPr>
            <a:t>エコ</a:t>
          </a:r>
          <a:r>
            <a:rPr kumimoji="1" lang="en-US" altLang="ja-JP" sz="1200">
              <a:solidFill>
                <a:schemeClr val="dk1"/>
              </a:solidFill>
              <a:effectLst/>
              <a:latin typeface="+mn-lt"/>
              <a:ea typeface="+mn-ea"/>
              <a:cs typeface="+mn-cs"/>
            </a:rPr>
            <a:t>100",0,</a:t>
          </a:r>
          <a:endParaRPr lang="ja-JP" altLang="ja-JP" sz="1200">
            <a:effectLst/>
          </a:endParaRPr>
        </a:p>
        <a:p>
          <a:r>
            <a:rPr kumimoji="1" lang="ja-JP" altLang="en-US" sz="1200">
              <a:solidFill>
                <a:schemeClr val="dk1"/>
              </a:solidFill>
              <a:effectLst/>
              <a:latin typeface="+mn-lt"/>
              <a:ea typeface="+mn-ea"/>
              <a:cs typeface="+mn-cs"/>
            </a:rPr>
            <a:t>　</a:t>
          </a:r>
          <a:r>
            <a:rPr kumimoji="1" lang="ja-JP" altLang="ja-JP" sz="1200">
              <a:solidFill>
                <a:schemeClr val="dk1"/>
              </a:solidFill>
              <a:effectLst/>
              <a:latin typeface="+mn-lt"/>
              <a:ea typeface="+mn-ea"/>
              <a:cs typeface="+mn-cs"/>
            </a:rPr>
            <a:t>認証区分</a:t>
          </a:r>
          <a:r>
            <a:rPr kumimoji="1" lang="en-US" altLang="ja-JP" sz="1200">
              <a:solidFill>
                <a:schemeClr val="dk1"/>
              </a:solidFill>
              <a:effectLst/>
              <a:latin typeface="+mn-lt"/>
              <a:ea typeface="+mn-ea"/>
              <a:cs typeface="+mn-cs"/>
            </a:rPr>
            <a:t>="</a:t>
          </a:r>
          <a:r>
            <a:rPr kumimoji="1" lang="ja-JP" altLang="en-US" sz="1200">
              <a:solidFill>
                <a:schemeClr val="dk1"/>
              </a:solidFill>
              <a:effectLst/>
              <a:latin typeface="+mn-lt"/>
              <a:ea typeface="+mn-ea"/>
              <a:cs typeface="+mn-cs"/>
            </a:rPr>
            <a:t>①</a:t>
          </a:r>
          <a:r>
            <a:rPr kumimoji="1" lang="ja-JP" altLang="ja-JP" sz="1200">
              <a:solidFill>
                <a:schemeClr val="dk1"/>
              </a:solidFill>
              <a:effectLst/>
              <a:latin typeface="+mn-lt"/>
              <a:ea typeface="+mn-ea"/>
              <a:cs typeface="+mn-cs"/>
            </a:rPr>
            <a:t>エコ</a:t>
          </a:r>
          <a:r>
            <a:rPr kumimoji="1" lang="en-US" altLang="ja-JP" sz="1200">
              <a:solidFill>
                <a:schemeClr val="dk1"/>
              </a:solidFill>
              <a:effectLst/>
              <a:latin typeface="+mn-lt"/>
              <a:ea typeface="+mn-ea"/>
              <a:cs typeface="+mn-cs"/>
            </a:rPr>
            <a:t>25",vlookup(</a:t>
          </a:r>
          <a:r>
            <a:rPr kumimoji="1" lang="ja-JP" altLang="ja-JP" sz="1200">
              <a:solidFill>
                <a:schemeClr val="dk1"/>
              </a:solidFill>
              <a:effectLst/>
              <a:latin typeface="+mn-lt"/>
              <a:ea typeface="+mn-ea"/>
              <a:cs typeface="+mn-cs"/>
            </a:rPr>
            <a:t>農産物名＆作型、エコ基準検索表の範囲、</a:t>
          </a:r>
          <a:r>
            <a:rPr kumimoji="1" lang="ja-JP" altLang="en-US" sz="1200">
              <a:solidFill>
                <a:schemeClr val="dk1"/>
              </a:solidFill>
              <a:effectLst/>
              <a:latin typeface="+mn-lt"/>
              <a:ea typeface="+mn-ea"/>
              <a:cs typeface="+mn-cs"/>
            </a:rPr>
            <a:t>５</a:t>
          </a:r>
          <a:r>
            <a:rPr kumimoji="1" lang="ja-JP" altLang="ja-JP" sz="1200">
              <a:solidFill>
                <a:schemeClr val="dk1"/>
              </a:solidFill>
              <a:effectLst/>
              <a:latin typeface="+mn-lt"/>
              <a:ea typeface="+mn-ea"/>
              <a:cs typeface="+mn-cs"/>
            </a:rPr>
            <a:t>列目</a:t>
          </a:r>
          <a:r>
            <a:rPr kumimoji="1" lang="en-US" altLang="ja-JP" sz="1200">
              <a:solidFill>
                <a:schemeClr val="dk1"/>
              </a:solidFill>
              <a:effectLst/>
              <a:latin typeface="+mn-lt"/>
              <a:ea typeface="+mn-ea"/>
              <a:cs typeface="+mn-cs"/>
            </a:rPr>
            <a:t>,FALSE),</a:t>
          </a:r>
          <a:endParaRPr lang="ja-JP" altLang="ja-JP" sz="1200">
            <a:effectLst/>
          </a:endParaRPr>
        </a:p>
        <a:p>
          <a:r>
            <a:rPr kumimoji="1" lang="ja-JP" altLang="en-US" sz="1200">
              <a:solidFill>
                <a:schemeClr val="dk1"/>
              </a:solidFill>
              <a:effectLst/>
              <a:latin typeface="+mn-lt"/>
              <a:ea typeface="+mn-ea"/>
              <a:cs typeface="+mn-cs"/>
            </a:rPr>
            <a:t>　</a:t>
          </a:r>
          <a:r>
            <a:rPr kumimoji="1" lang="ja-JP" altLang="ja-JP" sz="1200">
              <a:solidFill>
                <a:schemeClr val="dk1"/>
              </a:solidFill>
              <a:effectLst/>
              <a:latin typeface="+mn-lt"/>
              <a:ea typeface="+mn-ea"/>
              <a:cs typeface="+mn-cs"/>
            </a:rPr>
            <a:t>認証区分</a:t>
          </a:r>
          <a:r>
            <a:rPr kumimoji="1" lang="en-US" altLang="ja-JP" sz="1200">
              <a:solidFill>
                <a:schemeClr val="dk1"/>
              </a:solidFill>
              <a:effectLst/>
              <a:latin typeface="+mn-lt"/>
              <a:ea typeface="+mn-ea"/>
              <a:cs typeface="+mn-cs"/>
            </a:rPr>
            <a:t>="</a:t>
          </a:r>
          <a:r>
            <a:rPr kumimoji="1" lang="ja-JP" altLang="en-US" sz="1200">
              <a:solidFill>
                <a:schemeClr val="dk1"/>
              </a:solidFill>
              <a:effectLst/>
              <a:latin typeface="+mn-lt"/>
              <a:ea typeface="+mn-ea"/>
              <a:cs typeface="+mn-cs"/>
            </a:rPr>
            <a:t>②</a:t>
          </a:r>
          <a:r>
            <a:rPr kumimoji="1" lang="ja-JP" altLang="ja-JP" sz="1200">
              <a:solidFill>
                <a:schemeClr val="dk1"/>
              </a:solidFill>
              <a:effectLst/>
              <a:latin typeface="+mn-lt"/>
              <a:ea typeface="+mn-ea"/>
              <a:cs typeface="+mn-cs"/>
            </a:rPr>
            <a:t>エコ</a:t>
          </a:r>
          <a:r>
            <a:rPr kumimoji="1" lang="en-US" altLang="ja-JP" sz="1200">
              <a:solidFill>
                <a:schemeClr val="dk1"/>
              </a:solidFill>
              <a:effectLst/>
              <a:latin typeface="+mn-lt"/>
              <a:ea typeface="+mn-ea"/>
              <a:cs typeface="+mn-cs"/>
            </a:rPr>
            <a:t>50",vlookup(</a:t>
          </a:r>
          <a:r>
            <a:rPr kumimoji="1" lang="ja-JP" altLang="ja-JP" sz="1200">
              <a:solidFill>
                <a:schemeClr val="dk1"/>
              </a:solidFill>
              <a:effectLst/>
              <a:latin typeface="+mn-lt"/>
              <a:ea typeface="+mn-ea"/>
              <a:cs typeface="+mn-cs"/>
            </a:rPr>
            <a:t>農産物名＆作型、エコ基準検索表の範囲、</a:t>
          </a:r>
          <a:r>
            <a:rPr kumimoji="1" lang="ja-JP" altLang="en-US" sz="1200">
              <a:solidFill>
                <a:schemeClr val="dk1"/>
              </a:solidFill>
              <a:effectLst/>
              <a:latin typeface="+mn-lt"/>
              <a:ea typeface="+mn-ea"/>
              <a:cs typeface="+mn-cs"/>
            </a:rPr>
            <a:t>６</a:t>
          </a:r>
          <a:r>
            <a:rPr kumimoji="1" lang="ja-JP" altLang="ja-JP" sz="1200">
              <a:solidFill>
                <a:schemeClr val="dk1"/>
              </a:solidFill>
              <a:effectLst/>
              <a:latin typeface="+mn-lt"/>
              <a:ea typeface="+mn-ea"/>
              <a:cs typeface="+mn-cs"/>
            </a:rPr>
            <a:t>列目</a:t>
          </a:r>
          <a:r>
            <a:rPr kumimoji="1" lang="en-US" altLang="ja-JP" sz="1200">
              <a:solidFill>
                <a:schemeClr val="dk1"/>
              </a:solidFill>
              <a:effectLst/>
              <a:latin typeface="+mn-lt"/>
              <a:ea typeface="+mn-ea"/>
              <a:cs typeface="+mn-cs"/>
            </a:rPr>
            <a:t>,FALSE),</a:t>
          </a:r>
        </a:p>
        <a:p>
          <a:r>
            <a:rPr kumimoji="1" lang="ja-JP" altLang="en-US" sz="1200">
              <a:solidFill>
                <a:schemeClr val="dk1"/>
              </a:solidFill>
              <a:effectLst/>
              <a:latin typeface="+mn-lt"/>
              <a:ea typeface="+mn-ea"/>
              <a:cs typeface="+mn-cs"/>
            </a:rPr>
            <a:t>　</a:t>
          </a:r>
          <a:r>
            <a:rPr kumimoji="1" lang="en-US" altLang="ja-JP" sz="1200">
              <a:solidFill>
                <a:schemeClr val="dk1"/>
              </a:solidFill>
              <a:effectLst/>
              <a:latin typeface="+mn-lt"/>
              <a:ea typeface="+mn-ea"/>
              <a:cs typeface="+mn-cs"/>
            </a:rPr>
            <a:t>TRUE,"")</a:t>
          </a:r>
          <a:endParaRPr lang="ja-JP" altLang="ja-JP" sz="1200">
            <a:effectLst/>
          </a:endParaRPr>
        </a:p>
        <a:p>
          <a:endParaRPr kumimoji="1" lang="en-US" altLang="ja-JP" sz="1200"/>
        </a:p>
        <a:p>
          <a:r>
            <a:rPr kumimoji="1" lang="ja-JP" altLang="en-US" sz="1200"/>
            <a:t>式の構造は農薬回数の自動入力と同じ。</a:t>
          </a:r>
          <a:endParaRPr kumimoji="1" lang="en-US" altLang="ja-JP" sz="1200"/>
        </a:p>
        <a:p>
          <a:r>
            <a:rPr kumimoji="1" lang="ja-JP" altLang="en-US" sz="1200"/>
            <a:t>表示する列を肥料の基準を記載した列に変えてあるだけです。</a:t>
          </a:r>
          <a:endParaRPr kumimoji="1" lang="en-US" altLang="ja-JP" sz="1200"/>
        </a:p>
        <a:p>
          <a:endParaRPr kumimoji="1" lang="en-US" altLang="ja-JP" sz="1200"/>
        </a:p>
        <a:p>
          <a:r>
            <a:rPr kumimoji="1" lang="ja-JP" altLang="en-US" sz="1200"/>
            <a:t>＊</a:t>
          </a:r>
          <a:r>
            <a:rPr kumimoji="1" lang="en-US" altLang="ja-JP" sz="1200"/>
            <a:t>VLOOKUP</a:t>
          </a:r>
          <a:r>
            <a:rPr kumimoji="1" lang="ja-JP" altLang="en-US" sz="1200"/>
            <a:t>関数の使用時に、完全一致検索の指定（</a:t>
          </a:r>
          <a:r>
            <a:rPr kumimoji="1" lang="en-US" altLang="ja-JP" sz="1200"/>
            <a:t>FALSE</a:t>
          </a:r>
          <a:r>
            <a:rPr kumimoji="1" lang="ja-JP" altLang="en-US" sz="1200"/>
            <a:t>の部分）を忘れずに。</a:t>
          </a:r>
          <a:endParaRPr kumimoji="1" lang="en-US" altLang="ja-JP" sz="1200"/>
        </a:p>
        <a:p>
          <a:r>
            <a:rPr kumimoji="1" lang="ja-JP" altLang="en-US" sz="1200"/>
            <a:t>　</a:t>
          </a:r>
          <a:r>
            <a:rPr kumimoji="1" lang="en-US" altLang="ja-JP" sz="1200"/>
            <a:t>FALSE</a:t>
          </a:r>
          <a:r>
            <a:rPr kumimoji="1" lang="ja-JP" altLang="en-US" sz="1200"/>
            <a:t>の指定を忘れると、近似値の検索（</a:t>
          </a:r>
          <a:r>
            <a:rPr kumimoji="1" lang="en-US" altLang="ja-JP" sz="1200"/>
            <a:t>TRUE</a:t>
          </a:r>
          <a:r>
            <a:rPr kumimoji="1" lang="ja-JP" altLang="en-US" sz="1200"/>
            <a:t>）として解釈される。</a:t>
          </a:r>
          <a:endParaRPr kumimoji="1" lang="en-US" altLang="ja-JP" sz="1200"/>
        </a:p>
        <a:p>
          <a:r>
            <a:rPr kumimoji="1" lang="ja-JP" altLang="en-US" sz="1200"/>
            <a:t>　近似値検索では検索範囲（エコ基準検索表）が昇順でソートされている必要があるが、</a:t>
          </a:r>
          <a:endParaRPr kumimoji="1" lang="en-US" altLang="ja-JP" sz="1200"/>
        </a:p>
        <a:p>
          <a:r>
            <a:rPr kumimoji="1" lang="ja-JP" altLang="en-US" sz="1200"/>
            <a:t>　エコ基準検索表は昇順になっていないことと、近似一致で間違った数字が出されるのを防ぐため。</a:t>
          </a:r>
        </a:p>
      </xdr:txBody>
    </xdr:sp>
    <xdr:clientData/>
  </xdr:twoCellAnchor>
  <xdr:twoCellAnchor>
    <xdr:from>
      <xdr:col>31</xdr:col>
      <xdr:colOff>171449</xdr:colOff>
      <xdr:row>0</xdr:row>
      <xdr:rowOff>247650</xdr:rowOff>
    </xdr:from>
    <xdr:to>
      <xdr:col>35</xdr:col>
      <xdr:colOff>47624</xdr:colOff>
      <xdr:row>1</xdr:row>
      <xdr:rowOff>323851</xdr:rowOff>
    </xdr:to>
    <xdr:sp macro="" textlink="">
      <xdr:nvSpPr>
        <xdr:cNvPr id="10" name="四角形: 角度付き 9">
          <a:hlinkClick xmlns:r="http://schemas.openxmlformats.org/officeDocument/2006/relationships" r:id="rId1"/>
          <a:extLst>
            <a:ext uri="{FF2B5EF4-FFF2-40B4-BE49-F238E27FC236}">
              <a16:creationId xmlns:a16="http://schemas.microsoft.com/office/drawing/2014/main" id="{D0EA82BB-33AA-4037-A899-BFE5A131C789}"/>
            </a:ext>
          </a:extLst>
        </xdr:cNvPr>
        <xdr:cNvSpPr/>
      </xdr:nvSpPr>
      <xdr:spPr>
        <a:xfrm>
          <a:off x="11849099" y="247650"/>
          <a:ext cx="2619375" cy="514351"/>
        </a:xfrm>
        <a:prstGeom prst="bevel">
          <a:avLst/>
        </a:prstGeom>
        <a:solidFill>
          <a:srgbClr val="92D050"/>
        </a:solidFill>
        <a:ln>
          <a:solidFill>
            <a:schemeClr val="accent6">
              <a:lumMod val="60000"/>
              <a:lumOff val="40000"/>
            </a:schemeClr>
          </a:solidFill>
        </a:ln>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kumimoji="1" lang="en-US" altLang="ja-JP" sz="1100" b="1"/>
            <a:t>【</a:t>
          </a:r>
          <a:r>
            <a:rPr kumimoji="1" lang="ja-JP" altLang="en-US" sz="1100" b="1"/>
            <a:t>入力シート</a:t>
          </a:r>
          <a:r>
            <a:rPr kumimoji="1" lang="en-US" altLang="ja-JP" sz="1100" b="1"/>
            <a:t>】</a:t>
          </a:r>
          <a:r>
            <a:rPr kumimoji="1" lang="ja-JP" altLang="en-US" sz="1100" b="1"/>
            <a:t>栽培計画書　へ戻る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12</xdr:col>
      <xdr:colOff>0</xdr:colOff>
      <xdr:row>1</xdr:row>
      <xdr:rowOff>0</xdr:rowOff>
    </xdr:from>
    <xdr:to>
      <xdr:col>31</xdr:col>
      <xdr:colOff>238125</xdr:colOff>
      <xdr:row>1</xdr:row>
      <xdr:rowOff>514657</xdr:rowOff>
    </xdr:to>
    <xdr:sp macro="" textlink="">
      <xdr:nvSpPr>
        <xdr:cNvPr id="5" name="四角形: 角度付き 4">
          <a:hlinkClick xmlns:r="http://schemas.openxmlformats.org/officeDocument/2006/relationships" r:id="rId1"/>
          <a:extLst>
            <a:ext uri="{FF2B5EF4-FFF2-40B4-BE49-F238E27FC236}">
              <a16:creationId xmlns:a16="http://schemas.microsoft.com/office/drawing/2014/main" id="{3D573447-232C-4600-A5FA-42FB569B8C68}"/>
            </a:ext>
          </a:extLst>
        </xdr:cNvPr>
        <xdr:cNvSpPr/>
      </xdr:nvSpPr>
      <xdr:spPr>
        <a:xfrm>
          <a:off x="12029153" y="222762"/>
          <a:ext cx="2289073" cy="514657"/>
        </a:xfrm>
        <a:prstGeom prst="bevel">
          <a:avLst/>
        </a:prstGeom>
        <a:blipFill>
          <a:blip xmlns:r="http://schemas.openxmlformats.org/officeDocument/2006/relationships" r:embed="rId2"/>
          <a:tile tx="0" ty="0" sx="100000" sy="100000" flip="none" algn="tl"/>
        </a:blip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1">
              <a:solidFill>
                <a:sysClr val="windowText" lastClr="000000"/>
              </a:solidFill>
            </a:rPr>
            <a:t>【</a:t>
          </a:r>
          <a:r>
            <a:rPr kumimoji="1" lang="ja-JP" altLang="en-US" sz="900" b="1">
              <a:solidFill>
                <a:sysClr val="windowText" lastClr="000000"/>
              </a:solidFill>
            </a:rPr>
            <a:t>入力シート</a:t>
          </a:r>
          <a:r>
            <a:rPr kumimoji="1" lang="en-US" altLang="ja-JP" sz="900" b="1">
              <a:solidFill>
                <a:sysClr val="windowText" lastClr="000000"/>
              </a:solidFill>
            </a:rPr>
            <a:t>】(</a:t>
          </a:r>
          <a:r>
            <a:rPr kumimoji="1" lang="ja-JP" altLang="en-US" sz="900" b="1">
              <a:solidFill>
                <a:sysClr val="windowText" lastClr="000000"/>
              </a:solidFill>
            </a:rPr>
            <a:t>養液栽培）ヘ戻る</a:t>
          </a:r>
          <a:endParaRPr kumimoji="1" lang="ja-JP" altLang="en-US" sz="1100" b="1">
            <a:solidFill>
              <a:sysClr val="windowText" lastClr="000000"/>
            </a:solidFill>
          </a:endParaRPr>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17</xdr:col>
      <xdr:colOff>28575</xdr:colOff>
      <xdr:row>74</xdr:row>
      <xdr:rowOff>19050</xdr:rowOff>
    </xdr:to>
    <xdr:pic>
      <xdr:nvPicPr>
        <xdr:cNvPr id="8" name="図 7">
          <a:extLst>
            <a:ext uri="{FF2B5EF4-FFF2-40B4-BE49-F238E27FC236}">
              <a16:creationId xmlns:a16="http://schemas.microsoft.com/office/drawing/2014/main" id="{15954820-1044-E081-55F4-ED8AD990C1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1687175" cy="17640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17</xdr:col>
      <xdr:colOff>9525</xdr:colOff>
      <xdr:row>72</xdr:row>
      <xdr:rowOff>219075</xdr:rowOff>
    </xdr:to>
    <xdr:pic>
      <xdr:nvPicPr>
        <xdr:cNvPr id="6" name="図 5">
          <a:extLst>
            <a:ext uri="{FF2B5EF4-FFF2-40B4-BE49-F238E27FC236}">
              <a16:creationId xmlns:a16="http://schemas.microsoft.com/office/drawing/2014/main" id="{B6920ED2-A0B4-398A-613A-26558677DD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1668125" cy="17364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2</xdr:col>
      <xdr:colOff>771525</xdr:colOff>
      <xdr:row>10</xdr:row>
      <xdr:rowOff>104775</xdr:rowOff>
    </xdr:from>
    <xdr:to>
      <xdr:col>6</xdr:col>
      <xdr:colOff>485775</xdr:colOff>
      <xdr:row>18</xdr:row>
      <xdr:rowOff>142875</xdr:rowOff>
    </xdr:to>
    <xdr:sp macro="" textlink="">
      <xdr:nvSpPr>
        <xdr:cNvPr id="2" name="テキスト ボックス 1">
          <a:extLst>
            <a:ext uri="{FF2B5EF4-FFF2-40B4-BE49-F238E27FC236}">
              <a16:creationId xmlns:a16="http://schemas.microsoft.com/office/drawing/2014/main" id="{A043DB38-72B1-231C-609B-CEEF145B5B2E}"/>
            </a:ext>
          </a:extLst>
        </xdr:cNvPr>
        <xdr:cNvSpPr txBox="1"/>
      </xdr:nvSpPr>
      <xdr:spPr>
        <a:xfrm>
          <a:off x="2143125" y="2828925"/>
          <a:ext cx="4552950" cy="1943100"/>
        </a:xfrm>
        <a:prstGeom prst="rect">
          <a:avLst/>
        </a:prstGeom>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r>
            <a:rPr kumimoji="1" lang="ja-JP" altLang="en-US" sz="1100"/>
            <a:t>（情報公開）</a:t>
          </a:r>
          <a:endParaRPr kumimoji="1" lang="en-US" altLang="ja-JP" sz="1100"/>
        </a:p>
        <a:p>
          <a:r>
            <a:rPr kumimoji="1" lang="en-US" altLang="ja-JP" sz="1100"/>
            <a:t>Access</a:t>
          </a:r>
          <a:r>
            <a:rPr kumimoji="1" lang="ja-JP" altLang="en-US" sz="1100"/>
            <a:t>のデータベースのテーブル（表）に格納しているのと</a:t>
          </a:r>
          <a:endParaRPr kumimoji="1" lang="en-US" altLang="ja-JP" sz="1100"/>
        </a:p>
        <a:p>
          <a:r>
            <a:rPr kumimoji="1" lang="ja-JP" altLang="en-US" sz="1100"/>
            <a:t>同じ並びかたで集計しています</a:t>
          </a:r>
          <a:endParaRPr kumimoji="1" lang="en-US" altLang="ja-JP" sz="1100"/>
        </a:p>
        <a:p>
          <a:endParaRPr kumimoji="1" lang="en-US" altLang="ja-JP" sz="1100"/>
        </a:p>
        <a:p>
          <a:r>
            <a:rPr kumimoji="1" lang="en-US" altLang="ja-JP" sz="1100"/>
            <a:t>Acccess</a:t>
          </a:r>
          <a:r>
            <a:rPr kumimoji="1" lang="ja-JP" altLang="en-US" sz="1100"/>
            <a:t>のテーブルにこれを貼り付けられれば、</a:t>
          </a:r>
          <a:endParaRPr kumimoji="1" lang="en-US" altLang="ja-JP" sz="1100"/>
        </a:p>
        <a:p>
          <a:r>
            <a:rPr kumimoji="1" lang="en-US" altLang="ja-JP" sz="1100"/>
            <a:t>Access</a:t>
          </a:r>
          <a:r>
            <a:rPr kumimoji="1" lang="ja-JP" altLang="en-US" sz="1100"/>
            <a:t>への入力作業が省略できます　</a:t>
          </a:r>
          <a:endParaRPr kumimoji="1" lang="en-US" altLang="ja-JP" sz="1100"/>
        </a:p>
        <a:p>
          <a:r>
            <a:rPr kumimoji="1" lang="ja-JP" altLang="en-US" sz="1100"/>
            <a:t>（たぶんできると思いますが、未検証です</a:t>
          </a:r>
          <a:r>
            <a:rPr kumimoji="1" lang="en-US" altLang="ja-JP" sz="1100"/>
            <a:t>…</a:t>
          </a:r>
          <a:r>
            <a:rPr kumimoji="1" lang="ja-JP" altLang="en-US" sz="1100"/>
            <a:t>）</a:t>
          </a:r>
          <a:endParaRPr kumimoji="1" lang="en-US" altLang="ja-JP" sz="11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0</xdr:colOff>
      <xdr:row>8</xdr:row>
      <xdr:rowOff>0</xdr:rowOff>
    </xdr:from>
    <xdr:to>
      <xdr:col>6</xdr:col>
      <xdr:colOff>619125</xdr:colOff>
      <xdr:row>18</xdr:row>
      <xdr:rowOff>133350</xdr:rowOff>
    </xdr:to>
    <xdr:sp macro="" textlink="">
      <xdr:nvSpPr>
        <xdr:cNvPr id="2" name="テキスト ボックス 1">
          <a:extLst>
            <a:ext uri="{FF2B5EF4-FFF2-40B4-BE49-F238E27FC236}">
              <a16:creationId xmlns:a16="http://schemas.microsoft.com/office/drawing/2014/main" id="{FC2E27A4-25B6-413C-B744-7B8474BF2FDD}"/>
            </a:ext>
          </a:extLst>
        </xdr:cNvPr>
        <xdr:cNvSpPr txBox="1"/>
      </xdr:nvSpPr>
      <xdr:spPr>
        <a:xfrm>
          <a:off x="685800" y="2009775"/>
          <a:ext cx="5429250" cy="2514600"/>
        </a:xfrm>
        <a:prstGeom prst="rect">
          <a:avLst/>
        </a:prstGeom>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r>
            <a:rPr kumimoji="1" lang="ja-JP" altLang="en-US" sz="1100"/>
            <a:t>（取引希望）</a:t>
          </a:r>
          <a:endParaRPr kumimoji="1" lang="en-US" altLang="ja-JP" sz="1100"/>
        </a:p>
        <a:p>
          <a:r>
            <a:rPr kumimoji="1" lang="en-US" altLang="ja-JP" sz="1100"/>
            <a:t>Access</a:t>
          </a:r>
          <a:r>
            <a:rPr kumimoji="1" lang="ja-JP" altLang="en-US" sz="1100"/>
            <a:t>のデータベースのテーブル（表）に格納しているのと</a:t>
          </a:r>
          <a:endParaRPr kumimoji="1" lang="en-US" altLang="ja-JP" sz="1100"/>
        </a:p>
        <a:p>
          <a:r>
            <a:rPr kumimoji="1" lang="ja-JP" altLang="en-US" sz="1100"/>
            <a:t>同じような並びかたで集計しています</a:t>
          </a:r>
          <a:endParaRPr kumimoji="1" lang="en-US" altLang="ja-JP" sz="1100"/>
        </a:p>
        <a:p>
          <a:endParaRPr kumimoji="1" lang="en-US" altLang="ja-JP" sz="1100"/>
        </a:p>
        <a:p>
          <a:r>
            <a:rPr kumimoji="1" lang="ja-JP" altLang="en-US" sz="1100"/>
            <a:t>品目のエコ認証区分は、自動化できなかったので、</a:t>
          </a:r>
          <a:endParaRPr kumimoji="1" lang="en-US" altLang="ja-JP" sz="1100"/>
        </a:p>
        <a:p>
          <a:r>
            <a:rPr kumimoji="1" lang="ja-JP" altLang="en-US" sz="1100"/>
            <a:t>手入力する必要があります</a:t>
          </a:r>
          <a:endParaRPr kumimoji="1" lang="en-US" altLang="ja-JP" sz="1100"/>
        </a:p>
        <a:p>
          <a:endParaRPr kumimoji="1" lang="en-US" altLang="ja-JP" sz="1100"/>
        </a:p>
        <a:p>
          <a:r>
            <a:rPr kumimoji="1" lang="en-US" altLang="ja-JP" sz="1100"/>
            <a:t>Acccess</a:t>
          </a:r>
          <a:r>
            <a:rPr kumimoji="1" lang="ja-JP" altLang="en-US" sz="1100"/>
            <a:t>のテーブルにこれを貼り付けられれば、</a:t>
          </a:r>
          <a:endParaRPr kumimoji="1" lang="en-US" altLang="ja-JP" sz="1100"/>
        </a:p>
        <a:p>
          <a:r>
            <a:rPr kumimoji="1" lang="en-US" altLang="ja-JP" sz="1100"/>
            <a:t>Access</a:t>
          </a:r>
          <a:r>
            <a:rPr kumimoji="1" lang="ja-JP" altLang="en-US" sz="1100"/>
            <a:t>への入力作業が省略できます　</a:t>
          </a:r>
          <a:endParaRPr kumimoji="1" lang="en-US" altLang="ja-JP" sz="1100"/>
        </a:p>
        <a:p>
          <a:r>
            <a:rPr kumimoji="1" lang="ja-JP" altLang="en-US" sz="1100"/>
            <a:t>（たぶんできると思いますが、未検証です</a:t>
          </a:r>
          <a:r>
            <a:rPr kumimoji="1" lang="en-US" altLang="ja-JP" sz="1100"/>
            <a:t>…</a:t>
          </a:r>
          <a:r>
            <a:rPr kumimoji="1" lang="ja-JP" altLang="en-US" sz="1100"/>
            <a:t>）</a:t>
          </a:r>
          <a:endParaRPr kumimoji="1" lang="en-US" altLang="ja-JP"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2.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7.xml"/><Relationship Id="rId1" Type="http://schemas.openxmlformats.org/officeDocument/2006/relationships/printerSettings" Target="../printerSettings/printerSettings8.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A6724C-F328-498B-9BE5-8B9856A880DE}">
  <sheetPr codeName="Sheet1">
    <pageSetUpPr fitToPage="1"/>
  </sheetPr>
  <dimension ref="A1:R131"/>
  <sheetViews>
    <sheetView topLeftCell="A17" workbookViewId="0"/>
  </sheetViews>
  <sheetFormatPr defaultColWidth="9" defaultRowHeight="13.5"/>
  <cols>
    <col min="1" max="1" width="5.25" style="8" customWidth="1"/>
    <col min="2" max="2" width="21.25" style="8" customWidth="1"/>
    <col min="3" max="3" width="29.375" style="8" customWidth="1"/>
    <col min="4" max="4" width="7.75" style="9" customWidth="1"/>
    <col min="5" max="6" width="9.5" style="9" customWidth="1"/>
    <col min="7" max="7" width="8.125" style="9" customWidth="1"/>
    <col min="8" max="9" width="9.5" style="9" customWidth="1"/>
    <col min="10" max="10" width="4.5" style="137" bestFit="1" customWidth="1"/>
    <col min="11" max="11" width="9" style="8"/>
    <col min="12" max="12" width="36.125" style="8" bestFit="1" customWidth="1"/>
    <col min="13" max="16384" width="9" style="8"/>
  </cols>
  <sheetData>
    <row r="1" spans="1:18" ht="19.5" customHeight="1">
      <c r="A1" s="7" t="s">
        <v>260</v>
      </c>
      <c r="J1" s="10"/>
    </row>
    <row r="2" spans="1:18" s="11" customFormat="1" ht="21.75" customHeight="1" thickBot="1">
      <c r="A2" s="749" t="s">
        <v>261</v>
      </c>
      <c r="B2" s="749"/>
      <c r="C2" s="749"/>
      <c r="D2" s="749"/>
      <c r="E2" s="749"/>
      <c r="F2" s="749"/>
      <c r="G2" s="749"/>
      <c r="H2" s="749"/>
      <c r="I2" s="749"/>
      <c r="J2" s="749"/>
    </row>
    <row r="3" spans="1:18" s="11" customFormat="1" ht="21.75" customHeight="1">
      <c r="A3" s="750" t="s">
        <v>851</v>
      </c>
      <c r="B3" s="750"/>
      <c r="C3" s="750"/>
      <c r="D3" s="750"/>
      <c r="E3" s="750"/>
      <c r="F3" s="750"/>
      <c r="G3" s="750"/>
      <c r="H3" s="750"/>
      <c r="I3" s="750"/>
      <c r="J3" s="750"/>
      <c r="L3" s="153" t="s">
        <v>460</v>
      </c>
      <c r="M3" s="154" t="s">
        <v>454</v>
      </c>
      <c r="N3" s="155"/>
      <c r="O3" s="156"/>
      <c r="P3" s="154" t="s">
        <v>458</v>
      </c>
      <c r="Q3" s="155"/>
      <c r="R3" s="157"/>
    </row>
    <row r="4" spans="1:18" s="11" customFormat="1" ht="25.9" customHeight="1" thickBot="1">
      <c r="A4" s="12" t="s">
        <v>262</v>
      </c>
      <c r="B4" s="13"/>
      <c r="C4" s="12"/>
      <c r="D4" s="751" t="s">
        <v>263</v>
      </c>
      <c r="E4" s="752"/>
      <c r="F4" s="753"/>
      <c r="G4" s="754" t="s">
        <v>264</v>
      </c>
      <c r="H4" s="755"/>
      <c r="I4" s="756"/>
      <c r="J4" s="12" t="s">
        <v>265</v>
      </c>
      <c r="L4" s="158" t="s">
        <v>448</v>
      </c>
      <c r="M4" s="138" t="s">
        <v>449</v>
      </c>
      <c r="N4" s="138" t="s">
        <v>450</v>
      </c>
      <c r="O4" s="138" t="s">
        <v>451</v>
      </c>
      <c r="P4" s="138" t="s">
        <v>452</v>
      </c>
      <c r="Q4" s="138" t="s">
        <v>453</v>
      </c>
      <c r="R4" s="159" t="s">
        <v>459</v>
      </c>
    </row>
    <row r="5" spans="1:18" s="23" customFormat="1" ht="24.6" customHeight="1" thickBot="1">
      <c r="A5" s="14" t="s">
        <v>266</v>
      </c>
      <c r="B5" s="15" t="s">
        <v>267</v>
      </c>
      <c r="C5" s="16" t="s">
        <v>268</v>
      </c>
      <c r="D5" s="17" t="s">
        <v>269</v>
      </c>
      <c r="E5" s="18" t="s">
        <v>270</v>
      </c>
      <c r="F5" s="19" t="s">
        <v>271</v>
      </c>
      <c r="G5" s="17" t="s">
        <v>269</v>
      </c>
      <c r="H5" s="20" t="s">
        <v>270</v>
      </c>
      <c r="I5" s="21" t="s">
        <v>271</v>
      </c>
      <c r="J5" s="22" t="s">
        <v>272</v>
      </c>
      <c r="L5" s="160" t="s">
        <v>447</v>
      </c>
      <c r="M5" s="139" t="s">
        <v>455</v>
      </c>
      <c r="N5" s="139" t="s">
        <v>456</v>
      </c>
      <c r="O5" s="139" t="s">
        <v>457</v>
      </c>
      <c r="P5" s="139" t="s">
        <v>455</v>
      </c>
      <c r="Q5" s="139" t="s">
        <v>456</v>
      </c>
      <c r="R5" s="161" t="s">
        <v>457</v>
      </c>
    </row>
    <row r="6" spans="1:18" s="23" customFormat="1" ht="17.45" customHeight="1" thickTop="1">
      <c r="A6" s="24" t="s">
        <v>273</v>
      </c>
      <c r="B6" s="25" t="s">
        <v>274</v>
      </c>
      <c r="C6" s="430" t="s">
        <v>275</v>
      </c>
      <c r="D6" s="26">
        <v>7</v>
      </c>
      <c r="E6" s="27">
        <f t="shared" ref="E6:E69" si="0">ROUNDDOWN($D6*0.75,0)</f>
        <v>5</v>
      </c>
      <c r="F6" s="28">
        <f t="shared" ref="F6:F69" si="1">ROUNDDOWN($D6/2,0)</f>
        <v>3</v>
      </c>
      <c r="G6" s="26">
        <v>5</v>
      </c>
      <c r="H6" s="29">
        <f t="shared" ref="H6:H69" si="2">G6*0.75</f>
        <v>3.75</v>
      </c>
      <c r="I6" s="30">
        <f t="shared" ref="I6:I69" si="3">G6/2</f>
        <v>2.5</v>
      </c>
      <c r="J6" s="31"/>
      <c r="K6" s="32"/>
      <c r="L6" s="162" t="str">
        <f>$B6&amp;$C6</f>
        <v>水稲普通</v>
      </c>
      <c r="M6" s="140">
        <f>E6</f>
        <v>5</v>
      </c>
      <c r="N6" s="140">
        <f>F6</f>
        <v>3</v>
      </c>
      <c r="O6" s="141">
        <v>0</v>
      </c>
      <c r="P6" s="142">
        <f>H6</f>
        <v>3.75</v>
      </c>
      <c r="Q6" s="142">
        <f>I6</f>
        <v>2.5</v>
      </c>
      <c r="R6" s="163">
        <v>0</v>
      </c>
    </row>
    <row r="7" spans="1:18" s="23" customFormat="1" ht="17.45" customHeight="1">
      <c r="A7" s="33" t="s">
        <v>276</v>
      </c>
      <c r="B7" s="34" t="s">
        <v>277</v>
      </c>
      <c r="C7" s="431" t="s">
        <v>278</v>
      </c>
      <c r="D7" s="35">
        <v>3</v>
      </c>
      <c r="E7" s="27">
        <f t="shared" si="0"/>
        <v>2</v>
      </c>
      <c r="F7" s="28">
        <f t="shared" si="1"/>
        <v>1</v>
      </c>
      <c r="G7" s="35">
        <v>5</v>
      </c>
      <c r="H7" s="36">
        <f t="shared" si="2"/>
        <v>3.75</v>
      </c>
      <c r="I7" s="37">
        <f t="shared" si="3"/>
        <v>2.5</v>
      </c>
      <c r="J7" s="38"/>
      <c r="K7" s="32"/>
      <c r="L7" s="164" t="str">
        <f t="shared" ref="L7:L73" si="4">$B7&amp;$C7</f>
        <v>小麦普通</v>
      </c>
      <c r="M7" s="140">
        <f t="shared" ref="M7:M73" si="5">E7</f>
        <v>2</v>
      </c>
      <c r="N7" s="140">
        <f t="shared" ref="N7:N73" si="6">F7</f>
        <v>1</v>
      </c>
      <c r="O7" s="141">
        <v>0</v>
      </c>
      <c r="P7" s="142">
        <f t="shared" ref="P7:P73" si="7">H7</f>
        <v>3.75</v>
      </c>
      <c r="Q7" s="142">
        <f t="shared" ref="Q7:Q73" si="8">I7</f>
        <v>2.5</v>
      </c>
      <c r="R7" s="163">
        <v>0</v>
      </c>
    </row>
    <row r="8" spans="1:18" s="23" customFormat="1" ht="17.45" customHeight="1">
      <c r="A8" s="12"/>
      <c r="B8" s="39" t="s">
        <v>279</v>
      </c>
      <c r="C8" s="430" t="s">
        <v>280</v>
      </c>
      <c r="D8" s="40">
        <v>4</v>
      </c>
      <c r="E8" s="41">
        <f t="shared" si="0"/>
        <v>3</v>
      </c>
      <c r="F8" s="42">
        <f t="shared" si="1"/>
        <v>2</v>
      </c>
      <c r="G8" s="40">
        <v>12</v>
      </c>
      <c r="H8" s="29">
        <f t="shared" si="2"/>
        <v>9</v>
      </c>
      <c r="I8" s="30">
        <f t="shared" si="3"/>
        <v>6</v>
      </c>
      <c r="J8" s="31"/>
      <c r="K8" s="32"/>
      <c r="L8" s="164" t="str">
        <f t="shared" si="4"/>
        <v>アイスプラント春～冬まき</v>
      </c>
      <c r="M8" s="140">
        <f t="shared" si="5"/>
        <v>3</v>
      </c>
      <c r="N8" s="140">
        <f t="shared" si="6"/>
        <v>2</v>
      </c>
      <c r="O8" s="141">
        <v>0</v>
      </c>
      <c r="P8" s="142">
        <f t="shared" si="7"/>
        <v>9</v>
      </c>
      <c r="Q8" s="142">
        <f t="shared" si="8"/>
        <v>6</v>
      </c>
      <c r="R8" s="163">
        <v>0</v>
      </c>
    </row>
    <row r="9" spans="1:18" s="23" customFormat="1" ht="17.45" customHeight="1">
      <c r="A9" s="43"/>
      <c r="B9" s="44" t="s">
        <v>281</v>
      </c>
      <c r="C9" s="432" t="s">
        <v>278</v>
      </c>
      <c r="D9" s="45">
        <v>3</v>
      </c>
      <c r="E9" s="46">
        <f t="shared" si="0"/>
        <v>2</v>
      </c>
      <c r="F9" s="47">
        <f t="shared" si="1"/>
        <v>1</v>
      </c>
      <c r="G9" s="45">
        <v>40</v>
      </c>
      <c r="H9" s="36">
        <f t="shared" si="2"/>
        <v>30</v>
      </c>
      <c r="I9" s="37">
        <f t="shared" si="3"/>
        <v>20</v>
      </c>
      <c r="J9" s="48"/>
      <c r="K9" s="32"/>
      <c r="L9" s="164" t="str">
        <f t="shared" si="4"/>
        <v>アシタバ普通</v>
      </c>
      <c r="M9" s="140">
        <f t="shared" si="5"/>
        <v>2</v>
      </c>
      <c r="N9" s="140">
        <f t="shared" si="6"/>
        <v>1</v>
      </c>
      <c r="O9" s="141">
        <v>0</v>
      </c>
      <c r="P9" s="142">
        <f t="shared" si="7"/>
        <v>30</v>
      </c>
      <c r="Q9" s="142">
        <f t="shared" si="8"/>
        <v>20</v>
      </c>
      <c r="R9" s="163">
        <v>0</v>
      </c>
    </row>
    <row r="10" spans="1:18" s="23" customFormat="1" ht="17.45" customHeight="1">
      <c r="A10" s="43"/>
      <c r="B10" s="49" t="s">
        <v>282</v>
      </c>
      <c r="C10" s="433" t="s">
        <v>283</v>
      </c>
      <c r="D10" s="45">
        <v>8</v>
      </c>
      <c r="E10" s="46">
        <f t="shared" si="0"/>
        <v>6</v>
      </c>
      <c r="F10" s="47">
        <f t="shared" si="1"/>
        <v>4</v>
      </c>
      <c r="G10" s="45">
        <v>15</v>
      </c>
      <c r="H10" s="36">
        <f t="shared" si="2"/>
        <v>11.25</v>
      </c>
      <c r="I10" s="37">
        <f t="shared" si="3"/>
        <v>7.5</v>
      </c>
      <c r="J10" s="48"/>
      <c r="K10" s="32"/>
      <c r="L10" s="164" t="str">
        <f t="shared" si="4"/>
        <v>アスパラガス半促成長期どり</v>
      </c>
      <c r="M10" s="140">
        <f t="shared" si="5"/>
        <v>6</v>
      </c>
      <c r="N10" s="140">
        <f t="shared" si="6"/>
        <v>4</v>
      </c>
      <c r="O10" s="141">
        <v>0</v>
      </c>
      <c r="P10" s="142">
        <f t="shared" si="7"/>
        <v>11.25</v>
      </c>
      <c r="Q10" s="142">
        <f t="shared" si="8"/>
        <v>7.5</v>
      </c>
      <c r="R10" s="163">
        <v>0</v>
      </c>
    </row>
    <row r="11" spans="1:18" s="23" customFormat="1" ht="17.45" customHeight="1">
      <c r="A11" s="43"/>
      <c r="B11" s="49" t="s">
        <v>284</v>
      </c>
      <c r="C11" s="433" t="s">
        <v>285</v>
      </c>
      <c r="D11" s="45">
        <v>31</v>
      </c>
      <c r="E11" s="46">
        <f t="shared" si="0"/>
        <v>23</v>
      </c>
      <c r="F11" s="47">
        <f t="shared" si="1"/>
        <v>15</v>
      </c>
      <c r="G11" s="45">
        <v>30</v>
      </c>
      <c r="H11" s="36">
        <f t="shared" si="2"/>
        <v>22.5</v>
      </c>
      <c r="I11" s="37">
        <f t="shared" si="3"/>
        <v>15</v>
      </c>
      <c r="J11" s="48"/>
      <c r="K11" s="32"/>
      <c r="L11" s="164" t="str">
        <f t="shared" si="4"/>
        <v>イチゴ促成（施設）</v>
      </c>
      <c r="M11" s="140">
        <f t="shared" si="5"/>
        <v>23</v>
      </c>
      <c r="N11" s="140">
        <f t="shared" si="6"/>
        <v>15</v>
      </c>
      <c r="O11" s="141">
        <v>0</v>
      </c>
      <c r="P11" s="142">
        <f t="shared" si="7"/>
        <v>22.5</v>
      </c>
      <c r="Q11" s="142">
        <f t="shared" si="8"/>
        <v>15</v>
      </c>
      <c r="R11" s="163">
        <v>0</v>
      </c>
    </row>
    <row r="12" spans="1:18" s="23" customFormat="1" ht="27">
      <c r="A12" s="43"/>
      <c r="B12" s="44" t="s">
        <v>286</v>
      </c>
      <c r="C12" s="434" t="s">
        <v>843</v>
      </c>
      <c r="D12" s="50">
        <v>8</v>
      </c>
      <c r="E12" s="51">
        <f t="shared" si="0"/>
        <v>6</v>
      </c>
      <c r="F12" s="52">
        <f t="shared" si="1"/>
        <v>4</v>
      </c>
      <c r="G12" s="50">
        <v>16</v>
      </c>
      <c r="H12" s="53">
        <f t="shared" si="2"/>
        <v>12</v>
      </c>
      <c r="I12" s="54">
        <f t="shared" si="3"/>
        <v>8</v>
      </c>
      <c r="J12" s="55"/>
      <c r="K12" s="32"/>
      <c r="L12" s="164" t="str">
        <f t="shared" si="4"/>
        <v>ウド促成・普通軟化
(根株養成含む)</v>
      </c>
      <c r="M12" s="140">
        <f t="shared" si="5"/>
        <v>6</v>
      </c>
      <c r="N12" s="140">
        <f t="shared" si="6"/>
        <v>4</v>
      </c>
      <c r="O12" s="141">
        <v>0</v>
      </c>
      <c r="P12" s="142">
        <f t="shared" si="7"/>
        <v>12</v>
      </c>
      <c r="Q12" s="142">
        <f t="shared" si="8"/>
        <v>8</v>
      </c>
      <c r="R12" s="163">
        <v>0</v>
      </c>
    </row>
    <row r="13" spans="1:18" s="23" customFormat="1" ht="19.5" customHeight="1">
      <c r="A13" s="43"/>
      <c r="B13" s="147" t="s">
        <v>406</v>
      </c>
      <c r="C13" s="435" t="s">
        <v>287</v>
      </c>
      <c r="D13" s="56">
        <v>5</v>
      </c>
      <c r="E13" s="57">
        <f t="shared" si="0"/>
        <v>3</v>
      </c>
      <c r="F13" s="58">
        <f t="shared" si="1"/>
        <v>2</v>
      </c>
      <c r="G13" s="56">
        <v>10</v>
      </c>
      <c r="H13" s="59">
        <f t="shared" si="2"/>
        <v>7.5</v>
      </c>
      <c r="I13" s="60">
        <f t="shared" si="3"/>
        <v>5</v>
      </c>
      <c r="J13" s="61"/>
      <c r="K13" s="32"/>
      <c r="L13" s="164" t="str">
        <f t="shared" si="4"/>
        <v>エダマメ早熟・普通</v>
      </c>
      <c r="M13" s="140">
        <f t="shared" si="5"/>
        <v>3</v>
      </c>
      <c r="N13" s="140">
        <f t="shared" si="6"/>
        <v>2</v>
      </c>
      <c r="O13" s="141">
        <v>0</v>
      </c>
      <c r="P13" s="142">
        <f t="shared" si="7"/>
        <v>7.5</v>
      </c>
      <c r="Q13" s="142">
        <f t="shared" si="8"/>
        <v>5</v>
      </c>
      <c r="R13" s="163">
        <v>0</v>
      </c>
    </row>
    <row r="14" spans="1:18" s="23" customFormat="1" ht="17.45" customHeight="1">
      <c r="A14" s="43"/>
      <c r="B14" s="25" t="s">
        <v>406</v>
      </c>
      <c r="C14" s="436" t="s">
        <v>288</v>
      </c>
      <c r="D14" s="62">
        <v>6</v>
      </c>
      <c r="E14" s="63">
        <f t="shared" si="0"/>
        <v>4</v>
      </c>
      <c r="F14" s="64">
        <f t="shared" si="1"/>
        <v>3</v>
      </c>
      <c r="G14" s="62">
        <v>6</v>
      </c>
      <c r="H14" s="65">
        <f t="shared" si="2"/>
        <v>4.5</v>
      </c>
      <c r="I14" s="66">
        <f t="shared" si="3"/>
        <v>3</v>
      </c>
      <c r="J14" s="67"/>
      <c r="K14" s="32"/>
      <c r="L14" s="164" t="str">
        <f t="shared" si="4"/>
        <v>エダマメ抑制</v>
      </c>
      <c r="M14" s="140">
        <f t="shared" si="5"/>
        <v>4</v>
      </c>
      <c r="N14" s="140">
        <f t="shared" si="6"/>
        <v>3</v>
      </c>
      <c r="O14" s="141">
        <v>0</v>
      </c>
      <c r="P14" s="142">
        <f t="shared" si="7"/>
        <v>4.5</v>
      </c>
      <c r="Q14" s="142">
        <f t="shared" si="8"/>
        <v>3</v>
      </c>
      <c r="R14" s="163">
        <v>0</v>
      </c>
    </row>
    <row r="15" spans="1:18" s="23" customFormat="1" ht="17.45" customHeight="1">
      <c r="A15" s="68"/>
      <c r="B15" s="49" t="s">
        <v>407</v>
      </c>
      <c r="C15" s="433" t="s">
        <v>278</v>
      </c>
      <c r="D15" s="45">
        <v>5</v>
      </c>
      <c r="E15" s="46">
        <f t="shared" si="0"/>
        <v>3</v>
      </c>
      <c r="F15" s="47">
        <f t="shared" si="1"/>
        <v>2</v>
      </c>
      <c r="G15" s="45">
        <v>20</v>
      </c>
      <c r="H15" s="36">
        <f t="shared" si="2"/>
        <v>15</v>
      </c>
      <c r="I15" s="37">
        <f t="shared" si="3"/>
        <v>10</v>
      </c>
      <c r="J15" s="48"/>
      <c r="K15" s="32"/>
      <c r="L15" s="164" t="str">
        <f t="shared" si="4"/>
        <v>オクラ普通</v>
      </c>
      <c r="M15" s="140">
        <f t="shared" si="5"/>
        <v>3</v>
      </c>
      <c r="N15" s="140">
        <f t="shared" si="6"/>
        <v>2</v>
      </c>
      <c r="O15" s="141">
        <v>0</v>
      </c>
      <c r="P15" s="142">
        <f t="shared" si="7"/>
        <v>15</v>
      </c>
      <c r="Q15" s="142">
        <f t="shared" si="8"/>
        <v>10</v>
      </c>
      <c r="R15" s="163">
        <v>0</v>
      </c>
    </row>
    <row r="16" spans="1:18" s="23" customFormat="1" ht="17.45" customHeight="1">
      <c r="A16" s="43"/>
      <c r="B16" s="49" t="s">
        <v>289</v>
      </c>
      <c r="C16" s="433" t="s">
        <v>290</v>
      </c>
      <c r="D16" s="45">
        <v>2</v>
      </c>
      <c r="E16" s="46">
        <f t="shared" si="0"/>
        <v>1</v>
      </c>
      <c r="F16" s="47">
        <f t="shared" si="1"/>
        <v>1</v>
      </c>
      <c r="G16" s="45">
        <v>15</v>
      </c>
      <c r="H16" s="36">
        <f t="shared" si="2"/>
        <v>11.25</v>
      </c>
      <c r="I16" s="37">
        <f t="shared" si="3"/>
        <v>7.5</v>
      </c>
      <c r="J16" s="48"/>
      <c r="K16" s="32"/>
      <c r="L16" s="164" t="str">
        <f t="shared" si="4"/>
        <v>カボチャ普通</v>
      </c>
      <c r="M16" s="140">
        <f t="shared" si="5"/>
        <v>1</v>
      </c>
      <c r="N16" s="140">
        <f t="shared" si="6"/>
        <v>1</v>
      </c>
      <c r="O16" s="141">
        <v>0</v>
      </c>
      <c r="P16" s="142">
        <f t="shared" si="7"/>
        <v>11.25</v>
      </c>
      <c r="Q16" s="142">
        <f t="shared" si="8"/>
        <v>7.5</v>
      </c>
      <c r="R16" s="163">
        <v>0</v>
      </c>
    </row>
    <row r="17" spans="1:18" s="23" customFormat="1" ht="17.45" customHeight="1">
      <c r="A17" s="43"/>
      <c r="B17" s="49" t="s">
        <v>291</v>
      </c>
      <c r="C17" s="433" t="s">
        <v>292</v>
      </c>
      <c r="D17" s="45">
        <v>12</v>
      </c>
      <c r="E17" s="46">
        <f t="shared" si="0"/>
        <v>9</v>
      </c>
      <c r="F17" s="47">
        <f t="shared" si="1"/>
        <v>6</v>
      </c>
      <c r="G17" s="45">
        <v>20</v>
      </c>
      <c r="H17" s="36">
        <f t="shared" si="2"/>
        <v>15</v>
      </c>
      <c r="I17" s="37">
        <f t="shared" si="3"/>
        <v>10</v>
      </c>
      <c r="J17" s="48"/>
      <c r="K17" s="32"/>
      <c r="L17" s="164" t="str">
        <f t="shared" si="4"/>
        <v>カリフラワー夏まき</v>
      </c>
      <c r="M17" s="140">
        <f t="shared" si="5"/>
        <v>9</v>
      </c>
      <c r="N17" s="140">
        <f t="shared" si="6"/>
        <v>6</v>
      </c>
      <c r="O17" s="141">
        <v>0</v>
      </c>
      <c r="P17" s="142">
        <f t="shared" si="7"/>
        <v>15</v>
      </c>
      <c r="Q17" s="142">
        <f t="shared" si="8"/>
        <v>10</v>
      </c>
      <c r="R17" s="163">
        <v>0</v>
      </c>
    </row>
    <row r="18" spans="1:18" s="23" customFormat="1" ht="17.45" customHeight="1">
      <c r="A18" s="43"/>
      <c r="B18" s="116" t="s">
        <v>293</v>
      </c>
      <c r="C18" s="434" t="s">
        <v>294</v>
      </c>
      <c r="D18" s="50">
        <v>15</v>
      </c>
      <c r="E18" s="51">
        <f t="shared" si="0"/>
        <v>11</v>
      </c>
      <c r="F18" s="52">
        <f t="shared" si="1"/>
        <v>7</v>
      </c>
      <c r="G18" s="50">
        <v>25</v>
      </c>
      <c r="H18" s="53">
        <f t="shared" si="2"/>
        <v>18.75</v>
      </c>
      <c r="I18" s="54">
        <f t="shared" si="3"/>
        <v>12.5</v>
      </c>
      <c r="J18" s="55"/>
      <c r="K18" s="32"/>
      <c r="L18" s="164" t="str">
        <f t="shared" si="4"/>
        <v>キャベツ春まき夏どり</v>
      </c>
      <c r="M18" s="140">
        <f t="shared" si="5"/>
        <v>11</v>
      </c>
      <c r="N18" s="140">
        <f t="shared" si="6"/>
        <v>7</v>
      </c>
      <c r="O18" s="141">
        <v>0</v>
      </c>
      <c r="P18" s="142">
        <f t="shared" si="7"/>
        <v>18.75</v>
      </c>
      <c r="Q18" s="142">
        <f t="shared" si="8"/>
        <v>12.5</v>
      </c>
      <c r="R18" s="163">
        <v>0</v>
      </c>
    </row>
    <row r="19" spans="1:18" s="23" customFormat="1" ht="17.45" customHeight="1">
      <c r="A19" s="43"/>
      <c r="B19" s="148" t="s">
        <v>520</v>
      </c>
      <c r="C19" s="437" t="s">
        <v>295</v>
      </c>
      <c r="D19" s="69">
        <v>15</v>
      </c>
      <c r="E19" s="70">
        <f t="shared" si="0"/>
        <v>11</v>
      </c>
      <c r="F19" s="71">
        <f t="shared" si="1"/>
        <v>7</v>
      </c>
      <c r="G19" s="69">
        <v>25</v>
      </c>
      <c r="H19" s="72">
        <f t="shared" si="2"/>
        <v>18.75</v>
      </c>
      <c r="I19" s="73">
        <f t="shared" si="3"/>
        <v>12.5</v>
      </c>
      <c r="J19" s="74"/>
      <c r="K19" s="32"/>
      <c r="L19" s="164" t="str">
        <f t="shared" si="4"/>
        <v>キャベツ夏まき秋冬どり</v>
      </c>
      <c r="M19" s="140">
        <f t="shared" si="5"/>
        <v>11</v>
      </c>
      <c r="N19" s="140">
        <f t="shared" si="6"/>
        <v>7</v>
      </c>
      <c r="O19" s="141">
        <v>0</v>
      </c>
      <c r="P19" s="142">
        <f t="shared" si="7"/>
        <v>18.75</v>
      </c>
      <c r="Q19" s="142">
        <f t="shared" si="8"/>
        <v>12.5</v>
      </c>
      <c r="R19" s="163">
        <v>0</v>
      </c>
    </row>
    <row r="20" spans="1:18" s="23" customFormat="1" ht="17.45" customHeight="1">
      <c r="A20" s="43" t="s">
        <v>296</v>
      </c>
      <c r="B20" s="95" t="s">
        <v>520</v>
      </c>
      <c r="C20" s="436" t="s">
        <v>297</v>
      </c>
      <c r="D20" s="62">
        <v>15</v>
      </c>
      <c r="E20" s="63">
        <f t="shared" si="0"/>
        <v>11</v>
      </c>
      <c r="F20" s="64">
        <f t="shared" si="1"/>
        <v>7</v>
      </c>
      <c r="G20" s="62">
        <v>25</v>
      </c>
      <c r="H20" s="65">
        <f t="shared" si="2"/>
        <v>18.75</v>
      </c>
      <c r="I20" s="66">
        <f t="shared" si="3"/>
        <v>12.5</v>
      </c>
      <c r="J20" s="67"/>
      <c r="K20" s="32"/>
      <c r="L20" s="164" t="str">
        <f t="shared" si="4"/>
        <v>キャベツ秋まき初夏どり</v>
      </c>
      <c r="M20" s="140">
        <f t="shared" si="5"/>
        <v>11</v>
      </c>
      <c r="N20" s="140">
        <f t="shared" si="6"/>
        <v>7</v>
      </c>
      <c r="O20" s="141">
        <v>0</v>
      </c>
      <c r="P20" s="142">
        <f t="shared" si="7"/>
        <v>18.75</v>
      </c>
      <c r="Q20" s="142">
        <f t="shared" si="8"/>
        <v>12.5</v>
      </c>
      <c r="R20" s="163">
        <v>0</v>
      </c>
    </row>
    <row r="21" spans="1:18" s="23" customFormat="1" ht="17.45" customHeight="1">
      <c r="A21" s="43"/>
      <c r="B21" s="116" t="s">
        <v>298</v>
      </c>
      <c r="C21" s="434" t="s">
        <v>299</v>
      </c>
      <c r="D21" s="50">
        <v>20</v>
      </c>
      <c r="E21" s="51">
        <f t="shared" si="0"/>
        <v>15</v>
      </c>
      <c r="F21" s="52">
        <f t="shared" si="1"/>
        <v>10</v>
      </c>
      <c r="G21" s="50">
        <v>25</v>
      </c>
      <c r="H21" s="53">
        <f t="shared" si="2"/>
        <v>18.75</v>
      </c>
      <c r="I21" s="54">
        <f t="shared" si="3"/>
        <v>12.5</v>
      </c>
      <c r="J21" s="55"/>
      <c r="K21" s="32"/>
      <c r="L21" s="164" t="str">
        <f t="shared" si="4"/>
        <v>キュウリ半促成（施設）</v>
      </c>
      <c r="M21" s="140">
        <f t="shared" si="5"/>
        <v>15</v>
      </c>
      <c r="N21" s="140">
        <f t="shared" si="6"/>
        <v>10</v>
      </c>
      <c r="O21" s="141">
        <v>0</v>
      </c>
      <c r="P21" s="142">
        <f t="shared" si="7"/>
        <v>18.75</v>
      </c>
      <c r="Q21" s="142">
        <f t="shared" si="8"/>
        <v>12.5</v>
      </c>
      <c r="R21" s="163">
        <v>0</v>
      </c>
    </row>
    <row r="22" spans="1:18" s="23" customFormat="1" ht="17.45" customHeight="1">
      <c r="A22" s="43"/>
      <c r="B22" s="148" t="s">
        <v>521</v>
      </c>
      <c r="C22" s="438" t="s">
        <v>300</v>
      </c>
      <c r="D22" s="69">
        <v>18</v>
      </c>
      <c r="E22" s="70">
        <f t="shared" si="0"/>
        <v>13</v>
      </c>
      <c r="F22" s="71">
        <f t="shared" si="1"/>
        <v>9</v>
      </c>
      <c r="G22" s="69">
        <v>25</v>
      </c>
      <c r="H22" s="72">
        <f t="shared" si="2"/>
        <v>18.75</v>
      </c>
      <c r="I22" s="73">
        <f t="shared" si="3"/>
        <v>12.5</v>
      </c>
      <c r="J22" s="74"/>
      <c r="K22" s="32"/>
      <c r="L22" s="164" t="str">
        <f t="shared" si="4"/>
        <v>キュウリ早熟・普通</v>
      </c>
      <c r="M22" s="140">
        <f t="shared" si="5"/>
        <v>13</v>
      </c>
      <c r="N22" s="140">
        <f t="shared" si="6"/>
        <v>9</v>
      </c>
      <c r="O22" s="141">
        <v>0</v>
      </c>
      <c r="P22" s="142">
        <f t="shared" si="7"/>
        <v>18.75</v>
      </c>
      <c r="Q22" s="142">
        <f t="shared" si="8"/>
        <v>12.5</v>
      </c>
      <c r="R22" s="163">
        <v>0</v>
      </c>
    </row>
    <row r="23" spans="1:18" s="23" customFormat="1" ht="17.45" customHeight="1">
      <c r="A23" s="43"/>
      <c r="B23" s="95" t="s">
        <v>521</v>
      </c>
      <c r="C23" s="436" t="s">
        <v>301</v>
      </c>
      <c r="D23" s="62">
        <v>18</v>
      </c>
      <c r="E23" s="63">
        <f t="shared" si="0"/>
        <v>13</v>
      </c>
      <c r="F23" s="64">
        <f t="shared" si="1"/>
        <v>9</v>
      </c>
      <c r="G23" s="62">
        <v>20</v>
      </c>
      <c r="H23" s="65">
        <f t="shared" si="2"/>
        <v>15</v>
      </c>
      <c r="I23" s="66">
        <f t="shared" si="3"/>
        <v>10</v>
      </c>
      <c r="J23" s="67"/>
      <c r="K23" s="32"/>
      <c r="L23" s="164" t="str">
        <f t="shared" si="4"/>
        <v>キュウリ抑制（施設）</v>
      </c>
      <c r="M23" s="140">
        <f t="shared" si="5"/>
        <v>13</v>
      </c>
      <c r="N23" s="140">
        <f t="shared" si="6"/>
        <v>9</v>
      </c>
      <c r="O23" s="141">
        <v>0</v>
      </c>
      <c r="P23" s="142">
        <f t="shared" si="7"/>
        <v>15</v>
      </c>
      <c r="Q23" s="142">
        <f t="shared" si="8"/>
        <v>10</v>
      </c>
      <c r="R23" s="163">
        <v>0</v>
      </c>
    </row>
    <row r="24" spans="1:18" s="23" customFormat="1" ht="17.45" customHeight="1">
      <c r="A24" s="43"/>
      <c r="B24" s="49" t="s">
        <v>302</v>
      </c>
      <c r="C24" s="439" t="s">
        <v>303</v>
      </c>
      <c r="D24" s="75">
        <v>5</v>
      </c>
      <c r="E24" s="76">
        <f t="shared" si="0"/>
        <v>3</v>
      </c>
      <c r="F24" s="77">
        <f t="shared" si="1"/>
        <v>2</v>
      </c>
      <c r="G24" s="75">
        <v>25</v>
      </c>
      <c r="H24" s="78">
        <f t="shared" si="2"/>
        <v>18.75</v>
      </c>
      <c r="I24" s="79">
        <f t="shared" si="3"/>
        <v>12.5</v>
      </c>
      <c r="J24" s="80"/>
      <c r="K24" s="32"/>
      <c r="L24" s="164" t="str">
        <f t="shared" si="4"/>
        <v>ケール春まき・夏まき</v>
      </c>
      <c r="M24" s="140">
        <f t="shared" si="5"/>
        <v>3</v>
      </c>
      <c r="N24" s="140">
        <f t="shared" si="6"/>
        <v>2</v>
      </c>
      <c r="O24" s="141">
        <v>0</v>
      </c>
      <c r="P24" s="142">
        <f t="shared" si="7"/>
        <v>18.75</v>
      </c>
      <c r="Q24" s="142">
        <f t="shared" si="8"/>
        <v>12.5</v>
      </c>
      <c r="R24" s="163">
        <v>0</v>
      </c>
    </row>
    <row r="25" spans="1:18" s="23" customFormat="1" ht="17.45" customHeight="1">
      <c r="A25" s="43"/>
      <c r="B25" s="116" t="s">
        <v>304</v>
      </c>
      <c r="C25" s="434" t="s">
        <v>305</v>
      </c>
      <c r="D25" s="50">
        <v>6</v>
      </c>
      <c r="E25" s="51">
        <f t="shared" si="0"/>
        <v>4</v>
      </c>
      <c r="F25" s="52">
        <f t="shared" si="1"/>
        <v>3</v>
      </c>
      <c r="G25" s="50">
        <v>15</v>
      </c>
      <c r="H25" s="53">
        <f t="shared" si="2"/>
        <v>11.25</v>
      </c>
      <c r="I25" s="54">
        <f t="shared" si="3"/>
        <v>7.5</v>
      </c>
      <c r="J25" s="55"/>
      <c r="K25" s="32"/>
      <c r="L25" s="164" t="str">
        <f t="shared" si="4"/>
        <v>コカブ冬まき・春まき</v>
      </c>
      <c r="M25" s="140">
        <f t="shared" si="5"/>
        <v>4</v>
      </c>
      <c r="N25" s="140">
        <f t="shared" si="6"/>
        <v>3</v>
      </c>
      <c r="O25" s="141">
        <v>0</v>
      </c>
      <c r="P25" s="142">
        <f t="shared" si="7"/>
        <v>11.25</v>
      </c>
      <c r="Q25" s="142">
        <f t="shared" si="8"/>
        <v>7.5</v>
      </c>
      <c r="R25" s="163">
        <v>0</v>
      </c>
    </row>
    <row r="26" spans="1:18" s="23" customFormat="1" ht="17.45" customHeight="1">
      <c r="A26" s="43"/>
      <c r="B26" s="95" t="s">
        <v>304</v>
      </c>
      <c r="C26" s="436" t="s">
        <v>306</v>
      </c>
      <c r="D26" s="62">
        <v>10</v>
      </c>
      <c r="E26" s="63">
        <f t="shared" si="0"/>
        <v>7</v>
      </c>
      <c r="F26" s="64">
        <f t="shared" si="1"/>
        <v>5</v>
      </c>
      <c r="G26" s="62">
        <v>15</v>
      </c>
      <c r="H26" s="65">
        <f t="shared" si="2"/>
        <v>11.25</v>
      </c>
      <c r="I26" s="66">
        <f t="shared" si="3"/>
        <v>7.5</v>
      </c>
      <c r="J26" s="67"/>
      <c r="K26" s="32"/>
      <c r="L26" s="164" t="str">
        <f t="shared" si="4"/>
        <v>コカブ夏まき・秋まき</v>
      </c>
      <c r="M26" s="140">
        <f t="shared" si="5"/>
        <v>7</v>
      </c>
      <c r="N26" s="140">
        <f t="shared" si="6"/>
        <v>5</v>
      </c>
      <c r="O26" s="141">
        <v>0</v>
      </c>
      <c r="P26" s="142">
        <f t="shared" si="7"/>
        <v>11.25</v>
      </c>
      <c r="Q26" s="142">
        <f t="shared" si="8"/>
        <v>7.5</v>
      </c>
      <c r="R26" s="163">
        <v>0</v>
      </c>
    </row>
    <row r="27" spans="1:18" s="23" customFormat="1" ht="17.45" customHeight="1">
      <c r="A27" s="43"/>
      <c r="B27" s="81" t="s">
        <v>307</v>
      </c>
      <c r="C27" s="435" t="s">
        <v>275</v>
      </c>
      <c r="D27" s="56">
        <v>5</v>
      </c>
      <c r="E27" s="57">
        <f t="shared" si="0"/>
        <v>3</v>
      </c>
      <c r="F27" s="58">
        <f t="shared" si="1"/>
        <v>2</v>
      </c>
      <c r="G27" s="56">
        <v>12</v>
      </c>
      <c r="H27" s="59">
        <f t="shared" si="2"/>
        <v>9</v>
      </c>
      <c r="I27" s="60">
        <f t="shared" si="3"/>
        <v>6</v>
      </c>
      <c r="J27" s="61"/>
      <c r="K27" s="32"/>
      <c r="L27" s="164" t="str">
        <f t="shared" si="4"/>
        <v>ゴボウ普通</v>
      </c>
      <c r="M27" s="140">
        <f t="shared" si="5"/>
        <v>3</v>
      </c>
      <c r="N27" s="140">
        <f t="shared" si="6"/>
        <v>2</v>
      </c>
      <c r="O27" s="141">
        <v>0</v>
      </c>
      <c r="P27" s="142">
        <f t="shared" si="7"/>
        <v>9</v>
      </c>
      <c r="Q27" s="142">
        <f t="shared" si="8"/>
        <v>6</v>
      </c>
      <c r="R27" s="163">
        <v>0</v>
      </c>
    </row>
    <row r="28" spans="1:18" s="23" customFormat="1" ht="17.45" customHeight="1">
      <c r="A28" s="43"/>
      <c r="B28" s="147" t="s">
        <v>187</v>
      </c>
      <c r="C28" s="440" t="s">
        <v>308</v>
      </c>
      <c r="D28" s="50">
        <v>7</v>
      </c>
      <c r="E28" s="51">
        <f t="shared" si="0"/>
        <v>5</v>
      </c>
      <c r="F28" s="52">
        <f t="shared" si="1"/>
        <v>3</v>
      </c>
      <c r="G28" s="50">
        <v>15</v>
      </c>
      <c r="H28" s="53">
        <f t="shared" si="2"/>
        <v>11.25</v>
      </c>
      <c r="I28" s="54">
        <f t="shared" si="3"/>
        <v>7.5</v>
      </c>
      <c r="J28" s="55"/>
      <c r="K28" s="32"/>
      <c r="L28" s="164" t="str">
        <f t="shared" si="4"/>
        <v>コマツナ春～秋まき（露地）</v>
      </c>
      <c r="M28" s="140">
        <f t="shared" si="5"/>
        <v>5</v>
      </c>
      <c r="N28" s="140">
        <f t="shared" si="6"/>
        <v>3</v>
      </c>
      <c r="O28" s="141">
        <v>0</v>
      </c>
      <c r="P28" s="142">
        <f t="shared" si="7"/>
        <v>11.25</v>
      </c>
      <c r="Q28" s="142">
        <f t="shared" si="8"/>
        <v>7.5</v>
      </c>
      <c r="R28" s="163">
        <v>0</v>
      </c>
    </row>
    <row r="29" spans="1:18" s="23" customFormat="1" ht="17.45" customHeight="1">
      <c r="A29" s="43"/>
      <c r="B29" s="149" t="s">
        <v>187</v>
      </c>
      <c r="C29" s="441" t="s">
        <v>309</v>
      </c>
      <c r="D29" s="69">
        <v>7</v>
      </c>
      <c r="E29" s="70">
        <f t="shared" si="0"/>
        <v>5</v>
      </c>
      <c r="F29" s="71">
        <f t="shared" si="1"/>
        <v>3</v>
      </c>
      <c r="G29" s="69">
        <v>7</v>
      </c>
      <c r="H29" s="72">
        <f t="shared" si="2"/>
        <v>5.25</v>
      </c>
      <c r="I29" s="73">
        <f t="shared" si="3"/>
        <v>3.5</v>
      </c>
      <c r="J29" s="74"/>
      <c r="K29" s="32"/>
      <c r="L29" s="164" t="str">
        <f t="shared" si="4"/>
        <v>コマツナ春～秋まき（施設）</v>
      </c>
      <c r="M29" s="140">
        <f t="shared" si="5"/>
        <v>5</v>
      </c>
      <c r="N29" s="140">
        <f t="shared" si="6"/>
        <v>3</v>
      </c>
      <c r="O29" s="141">
        <v>0</v>
      </c>
      <c r="P29" s="142">
        <f t="shared" si="7"/>
        <v>5.25</v>
      </c>
      <c r="Q29" s="142">
        <f t="shared" si="8"/>
        <v>3.5</v>
      </c>
      <c r="R29" s="163">
        <v>0</v>
      </c>
    </row>
    <row r="30" spans="1:18" s="23" customFormat="1" ht="17.45" customHeight="1">
      <c r="A30" s="43"/>
      <c r="B30" s="149" t="s">
        <v>187</v>
      </c>
      <c r="C30" s="437" t="s">
        <v>310</v>
      </c>
      <c r="D30" s="69">
        <v>5</v>
      </c>
      <c r="E30" s="70">
        <f t="shared" si="0"/>
        <v>3</v>
      </c>
      <c r="F30" s="71">
        <f t="shared" si="1"/>
        <v>2</v>
      </c>
      <c r="G30" s="69">
        <v>15</v>
      </c>
      <c r="H30" s="72">
        <f t="shared" si="2"/>
        <v>11.25</v>
      </c>
      <c r="I30" s="73">
        <f t="shared" si="3"/>
        <v>7.5</v>
      </c>
      <c r="J30" s="74"/>
      <c r="K30" s="32"/>
      <c r="L30" s="164" t="str">
        <f t="shared" si="4"/>
        <v>コマツナ冬まき（露地）</v>
      </c>
      <c r="M30" s="140">
        <f t="shared" si="5"/>
        <v>3</v>
      </c>
      <c r="N30" s="140">
        <f t="shared" si="6"/>
        <v>2</v>
      </c>
      <c r="O30" s="141">
        <v>0</v>
      </c>
      <c r="P30" s="142">
        <f t="shared" si="7"/>
        <v>11.25</v>
      </c>
      <c r="Q30" s="142">
        <f t="shared" si="8"/>
        <v>7.5</v>
      </c>
      <c r="R30" s="163">
        <v>0</v>
      </c>
    </row>
    <row r="31" spans="1:18" s="23" customFormat="1" ht="17.45" customHeight="1">
      <c r="A31" s="43"/>
      <c r="B31" s="149" t="s">
        <v>655</v>
      </c>
      <c r="C31" s="437" t="s">
        <v>844</v>
      </c>
      <c r="D31" s="75">
        <v>5</v>
      </c>
      <c r="E31" s="76">
        <f t="shared" si="0"/>
        <v>3</v>
      </c>
      <c r="F31" s="77">
        <f t="shared" si="1"/>
        <v>2</v>
      </c>
      <c r="G31" s="75">
        <v>7</v>
      </c>
      <c r="H31" s="78">
        <f t="shared" si="2"/>
        <v>5.25</v>
      </c>
      <c r="I31" s="79">
        <f t="shared" si="3"/>
        <v>3.5</v>
      </c>
      <c r="J31" s="80"/>
      <c r="K31" s="32"/>
      <c r="L31" s="164" t="str">
        <f t="shared" si="4"/>
        <v>コマツナ冬まき（施設）</v>
      </c>
      <c r="M31" s="140">
        <f t="shared" si="5"/>
        <v>3</v>
      </c>
      <c r="N31" s="140">
        <f t="shared" si="6"/>
        <v>2</v>
      </c>
      <c r="O31" s="141">
        <v>0</v>
      </c>
      <c r="P31" s="142">
        <f t="shared" si="7"/>
        <v>5.25</v>
      </c>
      <c r="Q31" s="142">
        <f t="shared" si="8"/>
        <v>3.5</v>
      </c>
      <c r="R31" s="163">
        <v>0</v>
      </c>
    </row>
    <row r="32" spans="1:18" s="23" customFormat="1" ht="17.45" customHeight="1">
      <c r="A32" s="43"/>
      <c r="B32" s="424" t="s">
        <v>655</v>
      </c>
      <c r="C32" s="442" t="s">
        <v>845</v>
      </c>
      <c r="D32" s="82">
        <v>11</v>
      </c>
      <c r="E32" s="83">
        <f t="shared" si="0"/>
        <v>8</v>
      </c>
      <c r="F32" s="84">
        <f t="shared" si="1"/>
        <v>5</v>
      </c>
      <c r="G32" s="82">
        <v>25</v>
      </c>
      <c r="H32" s="29">
        <f t="shared" si="2"/>
        <v>18.75</v>
      </c>
      <c r="I32" s="30">
        <f t="shared" si="3"/>
        <v>12.5</v>
      </c>
      <c r="J32" s="31"/>
      <c r="K32" s="32"/>
      <c r="L32" s="164" t="str">
        <f t="shared" si="4"/>
        <v>コマツナ大型（施設）</v>
      </c>
      <c r="M32" s="140">
        <f t="shared" si="5"/>
        <v>8</v>
      </c>
      <c r="N32" s="140">
        <f t="shared" si="6"/>
        <v>5</v>
      </c>
      <c r="O32" s="141">
        <v>0</v>
      </c>
      <c r="P32" s="142">
        <f t="shared" si="7"/>
        <v>18.75</v>
      </c>
      <c r="Q32" s="142">
        <f t="shared" si="8"/>
        <v>12.5</v>
      </c>
      <c r="R32" s="163">
        <v>0</v>
      </c>
    </row>
    <row r="33" spans="1:18" s="86" customFormat="1" ht="17.45" customHeight="1">
      <c r="A33" s="43" t="s">
        <v>311</v>
      </c>
      <c r="B33" s="85" t="s">
        <v>312</v>
      </c>
      <c r="C33" s="442" t="s">
        <v>290</v>
      </c>
      <c r="D33" s="82">
        <v>10</v>
      </c>
      <c r="E33" s="83">
        <f t="shared" si="0"/>
        <v>7</v>
      </c>
      <c r="F33" s="84">
        <f t="shared" si="1"/>
        <v>5</v>
      </c>
      <c r="G33" s="82">
        <v>3</v>
      </c>
      <c r="H33" s="29">
        <f t="shared" si="2"/>
        <v>2.25</v>
      </c>
      <c r="I33" s="30">
        <f t="shared" si="3"/>
        <v>1.5</v>
      </c>
      <c r="J33" s="31"/>
      <c r="K33" s="32"/>
      <c r="L33" s="164" t="str">
        <f t="shared" si="4"/>
        <v>サツマイモ普通</v>
      </c>
      <c r="M33" s="140">
        <f t="shared" si="5"/>
        <v>7</v>
      </c>
      <c r="N33" s="140">
        <f t="shared" si="6"/>
        <v>5</v>
      </c>
      <c r="O33" s="141">
        <v>0</v>
      </c>
      <c r="P33" s="142">
        <f t="shared" si="7"/>
        <v>2.25</v>
      </c>
      <c r="Q33" s="142">
        <f t="shared" si="8"/>
        <v>1.5</v>
      </c>
      <c r="R33" s="163">
        <v>0</v>
      </c>
    </row>
    <row r="34" spans="1:18" s="86" customFormat="1" ht="17.45" customHeight="1">
      <c r="A34" s="43"/>
      <c r="B34" s="49" t="s">
        <v>313</v>
      </c>
      <c r="C34" s="433" t="s">
        <v>290</v>
      </c>
      <c r="D34" s="45">
        <v>4</v>
      </c>
      <c r="E34" s="46">
        <f t="shared" si="0"/>
        <v>3</v>
      </c>
      <c r="F34" s="47">
        <f t="shared" si="1"/>
        <v>2</v>
      </c>
      <c r="G34" s="45">
        <v>20</v>
      </c>
      <c r="H34" s="36">
        <f t="shared" si="2"/>
        <v>15</v>
      </c>
      <c r="I34" s="37">
        <f t="shared" si="3"/>
        <v>10</v>
      </c>
      <c r="J34" s="87"/>
      <c r="K34" s="32"/>
      <c r="L34" s="164" t="str">
        <f t="shared" si="4"/>
        <v>サトイモ普通</v>
      </c>
      <c r="M34" s="140">
        <f t="shared" si="5"/>
        <v>3</v>
      </c>
      <c r="N34" s="140">
        <f t="shared" si="6"/>
        <v>2</v>
      </c>
      <c r="O34" s="141">
        <v>0</v>
      </c>
      <c r="P34" s="142">
        <f t="shared" si="7"/>
        <v>15</v>
      </c>
      <c r="Q34" s="142">
        <f t="shared" si="8"/>
        <v>10</v>
      </c>
      <c r="R34" s="163">
        <v>0</v>
      </c>
    </row>
    <row r="35" spans="1:18" s="86" customFormat="1" ht="17.45" customHeight="1">
      <c r="A35" s="43"/>
      <c r="B35" s="116" t="s">
        <v>314</v>
      </c>
      <c r="C35" s="434" t="s">
        <v>275</v>
      </c>
      <c r="D35" s="50">
        <v>10</v>
      </c>
      <c r="E35" s="51">
        <f t="shared" si="0"/>
        <v>7</v>
      </c>
      <c r="F35" s="52">
        <f t="shared" si="1"/>
        <v>5</v>
      </c>
      <c r="G35" s="50">
        <v>10</v>
      </c>
      <c r="H35" s="53">
        <f t="shared" si="2"/>
        <v>7.5</v>
      </c>
      <c r="I35" s="54">
        <f t="shared" si="3"/>
        <v>5</v>
      </c>
      <c r="J35" s="55"/>
      <c r="K35" s="32"/>
      <c r="L35" s="164" t="str">
        <f t="shared" si="4"/>
        <v>サヤインゲン普通</v>
      </c>
      <c r="M35" s="140">
        <f t="shared" si="5"/>
        <v>7</v>
      </c>
      <c r="N35" s="140">
        <f t="shared" si="6"/>
        <v>5</v>
      </c>
      <c r="O35" s="141">
        <v>0</v>
      </c>
      <c r="P35" s="142">
        <f t="shared" si="7"/>
        <v>7.5</v>
      </c>
      <c r="Q35" s="142">
        <f t="shared" si="8"/>
        <v>5</v>
      </c>
      <c r="R35" s="163">
        <v>0</v>
      </c>
    </row>
    <row r="36" spans="1:18" s="86" customFormat="1" ht="17.45" customHeight="1">
      <c r="A36" s="43"/>
      <c r="B36" s="95" t="s">
        <v>314</v>
      </c>
      <c r="C36" s="436" t="s">
        <v>301</v>
      </c>
      <c r="D36" s="62">
        <v>5</v>
      </c>
      <c r="E36" s="63">
        <f t="shared" si="0"/>
        <v>3</v>
      </c>
      <c r="F36" s="64">
        <f t="shared" si="1"/>
        <v>2</v>
      </c>
      <c r="G36" s="62">
        <v>10</v>
      </c>
      <c r="H36" s="65">
        <f t="shared" si="2"/>
        <v>7.5</v>
      </c>
      <c r="I36" s="66">
        <f t="shared" si="3"/>
        <v>5</v>
      </c>
      <c r="J36" s="67"/>
      <c r="K36" s="32"/>
      <c r="L36" s="164" t="str">
        <f t="shared" si="4"/>
        <v>サヤインゲン抑制（施設）</v>
      </c>
      <c r="M36" s="140">
        <f t="shared" si="5"/>
        <v>3</v>
      </c>
      <c r="N36" s="140">
        <f t="shared" si="6"/>
        <v>2</v>
      </c>
      <c r="O36" s="141">
        <v>0</v>
      </c>
      <c r="P36" s="142">
        <f t="shared" si="7"/>
        <v>7.5</v>
      </c>
      <c r="Q36" s="142">
        <f t="shared" si="8"/>
        <v>5</v>
      </c>
      <c r="R36" s="163">
        <v>0</v>
      </c>
    </row>
    <row r="37" spans="1:18" s="86" customFormat="1" ht="17.45" customHeight="1">
      <c r="A37" s="43"/>
      <c r="B37" s="147" t="s">
        <v>315</v>
      </c>
      <c r="C37" s="434" t="s">
        <v>316</v>
      </c>
      <c r="D37" s="50">
        <v>3</v>
      </c>
      <c r="E37" s="51">
        <f t="shared" si="0"/>
        <v>2</v>
      </c>
      <c r="F37" s="52">
        <f t="shared" si="1"/>
        <v>1</v>
      </c>
      <c r="G37" s="50">
        <v>10</v>
      </c>
      <c r="H37" s="53">
        <f t="shared" si="2"/>
        <v>7.5</v>
      </c>
      <c r="I37" s="54">
        <f t="shared" si="3"/>
        <v>5</v>
      </c>
      <c r="J37" s="55"/>
      <c r="K37" s="32"/>
      <c r="L37" s="164" t="str">
        <f t="shared" si="4"/>
        <v>サヤエンドウ秋まき</v>
      </c>
      <c r="M37" s="140">
        <f t="shared" si="5"/>
        <v>2</v>
      </c>
      <c r="N37" s="140">
        <f t="shared" si="6"/>
        <v>1</v>
      </c>
      <c r="O37" s="141">
        <v>0</v>
      </c>
      <c r="P37" s="142">
        <f t="shared" si="7"/>
        <v>7.5</v>
      </c>
      <c r="Q37" s="142">
        <f t="shared" si="8"/>
        <v>5</v>
      </c>
      <c r="R37" s="163">
        <v>0</v>
      </c>
    </row>
    <row r="38" spans="1:18" s="86" customFormat="1" ht="17.45" customHeight="1">
      <c r="A38" s="43"/>
      <c r="B38" s="25" t="s">
        <v>315</v>
      </c>
      <c r="C38" s="436" t="s">
        <v>317</v>
      </c>
      <c r="D38" s="62">
        <v>18</v>
      </c>
      <c r="E38" s="63">
        <f t="shared" si="0"/>
        <v>13</v>
      </c>
      <c r="F38" s="64">
        <f t="shared" si="1"/>
        <v>9</v>
      </c>
      <c r="G38" s="62">
        <v>24</v>
      </c>
      <c r="H38" s="65">
        <f t="shared" si="2"/>
        <v>18</v>
      </c>
      <c r="I38" s="66">
        <f t="shared" si="3"/>
        <v>12</v>
      </c>
      <c r="J38" s="67"/>
      <c r="K38" s="32"/>
      <c r="L38" s="164" t="str">
        <f t="shared" si="4"/>
        <v>サヤエンドウ秋まき（島しょ）</v>
      </c>
      <c r="M38" s="140">
        <f t="shared" si="5"/>
        <v>13</v>
      </c>
      <c r="N38" s="140">
        <f t="shared" si="6"/>
        <v>9</v>
      </c>
      <c r="O38" s="141">
        <v>0</v>
      </c>
      <c r="P38" s="142">
        <f t="shared" si="7"/>
        <v>18</v>
      </c>
      <c r="Q38" s="142">
        <f t="shared" si="8"/>
        <v>12</v>
      </c>
      <c r="R38" s="163">
        <v>0</v>
      </c>
    </row>
    <row r="39" spans="1:18" s="86" customFormat="1" ht="17.45" customHeight="1">
      <c r="A39" s="43"/>
      <c r="B39" s="49" t="s">
        <v>318</v>
      </c>
      <c r="C39" s="433" t="s">
        <v>275</v>
      </c>
      <c r="D39" s="45">
        <v>7</v>
      </c>
      <c r="E39" s="46">
        <f t="shared" si="0"/>
        <v>5</v>
      </c>
      <c r="F39" s="47">
        <f t="shared" si="1"/>
        <v>3</v>
      </c>
      <c r="G39" s="45">
        <v>18</v>
      </c>
      <c r="H39" s="36">
        <f t="shared" si="2"/>
        <v>13.5</v>
      </c>
      <c r="I39" s="37">
        <f t="shared" si="3"/>
        <v>9</v>
      </c>
      <c r="J39" s="48"/>
      <c r="K39" s="32"/>
      <c r="L39" s="164" t="str">
        <f t="shared" si="4"/>
        <v>シシトウ普通</v>
      </c>
      <c r="M39" s="140">
        <f t="shared" si="5"/>
        <v>5</v>
      </c>
      <c r="N39" s="140">
        <f t="shared" si="6"/>
        <v>3</v>
      </c>
      <c r="O39" s="141">
        <v>0</v>
      </c>
      <c r="P39" s="142">
        <f t="shared" si="7"/>
        <v>13.5</v>
      </c>
      <c r="Q39" s="142">
        <f t="shared" si="8"/>
        <v>9</v>
      </c>
      <c r="R39" s="163">
        <v>0</v>
      </c>
    </row>
    <row r="40" spans="1:18" s="86" customFormat="1" ht="17.45" customHeight="1">
      <c r="A40" s="43"/>
      <c r="B40" s="116" t="s">
        <v>319</v>
      </c>
      <c r="C40" s="434" t="s">
        <v>320</v>
      </c>
      <c r="D40" s="50">
        <v>4</v>
      </c>
      <c r="E40" s="51">
        <f t="shared" si="0"/>
        <v>3</v>
      </c>
      <c r="F40" s="52">
        <f t="shared" si="1"/>
        <v>2</v>
      </c>
      <c r="G40" s="50">
        <v>15</v>
      </c>
      <c r="H40" s="53">
        <f t="shared" si="2"/>
        <v>11.25</v>
      </c>
      <c r="I40" s="54">
        <f t="shared" si="3"/>
        <v>7.5</v>
      </c>
      <c r="J40" s="55"/>
      <c r="K40" s="32"/>
      <c r="L40" s="164" t="str">
        <f t="shared" si="4"/>
        <v>ジャガイモ春作</v>
      </c>
      <c r="M40" s="140">
        <f t="shared" si="5"/>
        <v>3</v>
      </c>
      <c r="N40" s="140">
        <f t="shared" si="6"/>
        <v>2</v>
      </c>
      <c r="O40" s="141">
        <v>0</v>
      </c>
      <c r="P40" s="142">
        <f t="shared" si="7"/>
        <v>11.25</v>
      </c>
      <c r="Q40" s="142">
        <f t="shared" si="8"/>
        <v>7.5</v>
      </c>
      <c r="R40" s="163">
        <v>0</v>
      </c>
    </row>
    <row r="41" spans="1:18" s="86" customFormat="1" ht="17.45" customHeight="1">
      <c r="A41" s="43"/>
      <c r="B41" s="95" t="s">
        <v>319</v>
      </c>
      <c r="C41" s="436" t="s">
        <v>321</v>
      </c>
      <c r="D41" s="62">
        <v>5</v>
      </c>
      <c r="E41" s="63">
        <f t="shared" si="0"/>
        <v>3</v>
      </c>
      <c r="F41" s="64">
        <f t="shared" si="1"/>
        <v>2</v>
      </c>
      <c r="G41" s="62">
        <v>20</v>
      </c>
      <c r="H41" s="65">
        <f t="shared" si="2"/>
        <v>15</v>
      </c>
      <c r="I41" s="66">
        <f t="shared" si="3"/>
        <v>10</v>
      </c>
      <c r="J41" s="67"/>
      <c r="K41" s="32"/>
      <c r="L41" s="164" t="str">
        <f t="shared" si="4"/>
        <v>ジャガイモ秋作</v>
      </c>
      <c r="M41" s="140">
        <f t="shared" si="5"/>
        <v>3</v>
      </c>
      <c r="N41" s="140">
        <f t="shared" si="6"/>
        <v>2</v>
      </c>
      <c r="O41" s="141">
        <v>0</v>
      </c>
      <c r="P41" s="142">
        <f t="shared" si="7"/>
        <v>15</v>
      </c>
      <c r="Q41" s="142">
        <f t="shared" si="8"/>
        <v>10</v>
      </c>
      <c r="R41" s="163">
        <v>0</v>
      </c>
    </row>
    <row r="42" spans="1:18" s="86" customFormat="1" ht="17.45" customHeight="1">
      <c r="A42" s="43"/>
      <c r="B42" s="49" t="s">
        <v>322</v>
      </c>
      <c r="C42" s="433" t="s">
        <v>323</v>
      </c>
      <c r="D42" s="45">
        <v>3</v>
      </c>
      <c r="E42" s="46">
        <f t="shared" si="0"/>
        <v>2</v>
      </c>
      <c r="F42" s="47">
        <f t="shared" si="1"/>
        <v>1</v>
      </c>
      <c r="G42" s="45">
        <v>14</v>
      </c>
      <c r="H42" s="36">
        <f t="shared" si="2"/>
        <v>10.5</v>
      </c>
      <c r="I42" s="37">
        <f t="shared" si="3"/>
        <v>7</v>
      </c>
      <c r="J42" s="48"/>
      <c r="K42" s="32"/>
      <c r="L42" s="164" t="str">
        <f t="shared" si="4"/>
        <v>シュンギク秋まき</v>
      </c>
      <c r="M42" s="140">
        <f t="shared" si="5"/>
        <v>2</v>
      </c>
      <c r="N42" s="140">
        <f t="shared" si="6"/>
        <v>1</v>
      </c>
      <c r="O42" s="141">
        <v>0</v>
      </c>
      <c r="P42" s="142">
        <f t="shared" si="7"/>
        <v>10.5</v>
      </c>
      <c r="Q42" s="142">
        <f t="shared" si="8"/>
        <v>7</v>
      </c>
      <c r="R42" s="163">
        <v>0</v>
      </c>
    </row>
    <row r="43" spans="1:18" s="86" customFormat="1" ht="17.45" customHeight="1">
      <c r="A43" s="43"/>
      <c r="B43" s="49" t="s">
        <v>324</v>
      </c>
      <c r="C43" s="433" t="s">
        <v>325</v>
      </c>
      <c r="D43" s="56">
        <v>10</v>
      </c>
      <c r="E43" s="57">
        <f t="shared" si="0"/>
        <v>7</v>
      </c>
      <c r="F43" s="58">
        <f t="shared" si="1"/>
        <v>5</v>
      </c>
      <c r="G43" s="56">
        <v>15</v>
      </c>
      <c r="H43" s="36">
        <f t="shared" si="2"/>
        <v>11.25</v>
      </c>
      <c r="I43" s="37">
        <f t="shared" si="3"/>
        <v>7.5</v>
      </c>
      <c r="J43" s="48"/>
      <c r="K43" s="32"/>
      <c r="L43" s="164" t="str">
        <f t="shared" si="4"/>
        <v>ショウガ半促成・普通</v>
      </c>
      <c r="M43" s="140">
        <f t="shared" si="5"/>
        <v>7</v>
      </c>
      <c r="N43" s="140">
        <f t="shared" si="6"/>
        <v>5</v>
      </c>
      <c r="O43" s="141">
        <v>0</v>
      </c>
      <c r="P43" s="142">
        <f t="shared" si="7"/>
        <v>11.25</v>
      </c>
      <c r="Q43" s="142">
        <f t="shared" si="8"/>
        <v>7.5</v>
      </c>
      <c r="R43" s="163">
        <v>0</v>
      </c>
    </row>
    <row r="44" spans="1:18" s="86" customFormat="1" ht="17.45" customHeight="1">
      <c r="A44" s="43"/>
      <c r="B44" s="88" t="s">
        <v>326</v>
      </c>
      <c r="C44" s="433" t="s">
        <v>300</v>
      </c>
      <c r="D44" s="45">
        <v>7</v>
      </c>
      <c r="E44" s="46">
        <f t="shared" si="0"/>
        <v>5</v>
      </c>
      <c r="F44" s="47">
        <f t="shared" si="1"/>
        <v>3</v>
      </c>
      <c r="G44" s="45">
        <v>18</v>
      </c>
      <c r="H44" s="36">
        <f t="shared" si="2"/>
        <v>13.5</v>
      </c>
      <c r="I44" s="37">
        <f t="shared" si="3"/>
        <v>9</v>
      </c>
      <c r="J44" s="48"/>
      <c r="K44" s="32"/>
      <c r="L44" s="164" t="str">
        <f t="shared" si="4"/>
        <v>スイートコーン早熟・普通</v>
      </c>
      <c r="M44" s="140">
        <f t="shared" si="5"/>
        <v>5</v>
      </c>
      <c r="N44" s="140">
        <f t="shared" si="6"/>
        <v>3</v>
      </c>
      <c r="O44" s="141">
        <v>0</v>
      </c>
      <c r="P44" s="142">
        <f t="shared" si="7"/>
        <v>13.5</v>
      </c>
      <c r="Q44" s="142">
        <f t="shared" si="8"/>
        <v>9</v>
      </c>
      <c r="R44" s="163">
        <v>0</v>
      </c>
    </row>
    <row r="45" spans="1:18" s="86" customFormat="1" ht="17.45" customHeight="1">
      <c r="A45" s="43"/>
      <c r="B45" s="88" t="s">
        <v>327</v>
      </c>
      <c r="C45" s="433" t="s">
        <v>328</v>
      </c>
      <c r="D45" s="45">
        <v>16</v>
      </c>
      <c r="E45" s="46">
        <f t="shared" si="0"/>
        <v>12</v>
      </c>
      <c r="F45" s="47">
        <f t="shared" si="1"/>
        <v>8</v>
      </c>
      <c r="G45" s="45">
        <v>12</v>
      </c>
      <c r="H45" s="36">
        <f t="shared" si="2"/>
        <v>9</v>
      </c>
      <c r="I45" s="37">
        <f t="shared" si="3"/>
        <v>6</v>
      </c>
      <c r="J45" s="48"/>
      <c r="K45" s="32"/>
      <c r="L45" s="164" t="str">
        <f t="shared" si="4"/>
        <v>スイカ早熟</v>
      </c>
      <c r="M45" s="140">
        <f t="shared" si="5"/>
        <v>12</v>
      </c>
      <c r="N45" s="140">
        <f t="shared" si="6"/>
        <v>8</v>
      </c>
      <c r="O45" s="141">
        <v>0</v>
      </c>
      <c r="P45" s="142">
        <f t="shared" si="7"/>
        <v>9</v>
      </c>
      <c r="Q45" s="142">
        <f t="shared" si="8"/>
        <v>6</v>
      </c>
      <c r="R45" s="163">
        <v>0</v>
      </c>
    </row>
    <row r="46" spans="1:18" s="86" customFormat="1" ht="17.45" customHeight="1" thickBot="1">
      <c r="A46" s="89"/>
      <c r="B46" s="88" t="s">
        <v>329</v>
      </c>
      <c r="C46" s="443" t="s">
        <v>300</v>
      </c>
      <c r="D46" s="90">
        <v>8</v>
      </c>
      <c r="E46" s="46">
        <f>ROUNDDOWN($D46*0.75,0)</f>
        <v>6</v>
      </c>
      <c r="F46" s="47">
        <f>ROUNDDOWN($D46/2,0)</f>
        <v>4</v>
      </c>
      <c r="G46" s="90">
        <v>13</v>
      </c>
      <c r="H46" s="91">
        <f>G46*0.75</f>
        <v>9.75</v>
      </c>
      <c r="I46" s="37">
        <f>G46/2</f>
        <v>6.5</v>
      </c>
      <c r="J46" s="48"/>
      <c r="K46" s="32"/>
      <c r="L46" s="164" t="str">
        <f t="shared" si="4"/>
        <v>ズッキーニ早熟・普通</v>
      </c>
      <c r="M46" s="140">
        <f t="shared" si="5"/>
        <v>6</v>
      </c>
      <c r="N46" s="140">
        <f t="shared" si="6"/>
        <v>4</v>
      </c>
      <c r="O46" s="141">
        <v>0</v>
      </c>
      <c r="P46" s="142">
        <f t="shared" si="7"/>
        <v>9.75</v>
      </c>
      <c r="Q46" s="142">
        <f t="shared" si="8"/>
        <v>6.5</v>
      </c>
      <c r="R46" s="163">
        <v>0</v>
      </c>
    </row>
    <row r="47" spans="1:18" s="86" customFormat="1" ht="17.45" customHeight="1">
      <c r="A47" s="43"/>
      <c r="B47" s="150" t="s">
        <v>330</v>
      </c>
      <c r="C47" s="434" t="s">
        <v>331</v>
      </c>
      <c r="D47" s="93">
        <v>8</v>
      </c>
      <c r="E47" s="51">
        <f t="shared" si="0"/>
        <v>6</v>
      </c>
      <c r="F47" s="52">
        <f t="shared" si="1"/>
        <v>4</v>
      </c>
      <c r="G47" s="93">
        <v>15</v>
      </c>
      <c r="H47" s="53">
        <f t="shared" si="2"/>
        <v>11.25</v>
      </c>
      <c r="I47" s="54">
        <f t="shared" si="3"/>
        <v>7.5</v>
      </c>
      <c r="J47" s="55"/>
      <c r="K47" s="32"/>
      <c r="L47" s="164" t="str">
        <f t="shared" si="4"/>
        <v>ダイコン春まき</v>
      </c>
      <c r="M47" s="140">
        <f t="shared" si="5"/>
        <v>6</v>
      </c>
      <c r="N47" s="140">
        <f t="shared" si="6"/>
        <v>4</v>
      </c>
      <c r="O47" s="141">
        <v>0</v>
      </c>
      <c r="P47" s="142">
        <f t="shared" si="7"/>
        <v>11.25</v>
      </c>
      <c r="Q47" s="142">
        <f t="shared" si="8"/>
        <v>7.5</v>
      </c>
      <c r="R47" s="163">
        <v>0</v>
      </c>
    </row>
    <row r="48" spans="1:18" s="86" customFormat="1" ht="17.45" customHeight="1">
      <c r="A48" s="43"/>
      <c r="B48" s="151" t="s">
        <v>330</v>
      </c>
      <c r="C48" s="437" t="s">
        <v>332</v>
      </c>
      <c r="D48" s="69">
        <v>8</v>
      </c>
      <c r="E48" s="70">
        <f t="shared" si="0"/>
        <v>6</v>
      </c>
      <c r="F48" s="71">
        <f t="shared" si="1"/>
        <v>4</v>
      </c>
      <c r="G48" s="69">
        <v>20</v>
      </c>
      <c r="H48" s="72">
        <f t="shared" si="2"/>
        <v>15</v>
      </c>
      <c r="I48" s="73">
        <f t="shared" si="3"/>
        <v>10</v>
      </c>
      <c r="J48" s="74"/>
      <c r="K48" s="32"/>
      <c r="L48" s="164" t="str">
        <f t="shared" si="4"/>
        <v>ダイコン夏まき・秋まき</v>
      </c>
      <c r="M48" s="140">
        <f t="shared" si="5"/>
        <v>6</v>
      </c>
      <c r="N48" s="140">
        <f t="shared" si="6"/>
        <v>4</v>
      </c>
      <c r="O48" s="141">
        <v>0</v>
      </c>
      <c r="P48" s="142">
        <f t="shared" si="7"/>
        <v>15</v>
      </c>
      <c r="Q48" s="142">
        <f t="shared" si="8"/>
        <v>10</v>
      </c>
      <c r="R48" s="163">
        <v>0</v>
      </c>
    </row>
    <row r="49" spans="1:18" s="86" customFormat="1" ht="17.45" customHeight="1">
      <c r="A49" s="94"/>
      <c r="B49" s="152" t="s">
        <v>330</v>
      </c>
      <c r="C49" s="436" t="s">
        <v>333</v>
      </c>
      <c r="D49" s="62">
        <v>8</v>
      </c>
      <c r="E49" s="63">
        <f t="shared" si="0"/>
        <v>6</v>
      </c>
      <c r="F49" s="64">
        <f t="shared" si="1"/>
        <v>4</v>
      </c>
      <c r="G49" s="62">
        <v>15</v>
      </c>
      <c r="H49" s="65">
        <f t="shared" si="2"/>
        <v>11.25</v>
      </c>
      <c r="I49" s="66">
        <f t="shared" si="3"/>
        <v>7.5</v>
      </c>
      <c r="J49" s="67"/>
      <c r="K49" s="32"/>
      <c r="L49" s="164" t="str">
        <f t="shared" si="4"/>
        <v>ダイコン冬まき</v>
      </c>
      <c r="M49" s="140">
        <f t="shared" si="5"/>
        <v>6</v>
      </c>
      <c r="N49" s="140">
        <f t="shared" si="6"/>
        <v>4</v>
      </c>
      <c r="O49" s="141">
        <v>0</v>
      </c>
      <c r="P49" s="142">
        <f t="shared" si="7"/>
        <v>11.25</v>
      </c>
      <c r="Q49" s="142">
        <f t="shared" si="8"/>
        <v>7.5</v>
      </c>
      <c r="R49" s="163">
        <v>0</v>
      </c>
    </row>
    <row r="50" spans="1:18" s="86" customFormat="1" ht="17.45" customHeight="1">
      <c r="A50" s="43"/>
      <c r="B50" s="95" t="s">
        <v>334</v>
      </c>
      <c r="C50" s="442" t="s">
        <v>316</v>
      </c>
      <c r="D50" s="82">
        <v>9</v>
      </c>
      <c r="E50" s="83">
        <f>ROUNDDOWN($D50*0.75,0)</f>
        <v>6</v>
      </c>
      <c r="F50" s="84">
        <f t="shared" si="1"/>
        <v>4</v>
      </c>
      <c r="G50" s="82">
        <v>17</v>
      </c>
      <c r="H50" s="29">
        <f t="shared" si="2"/>
        <v>12.75</v>
      </c>
      <c r="I50" s="30">
        <f t="shared" si="3"/>
        <v>8.5</v>
      </c>
      <c r="J50" s="31"/>
      <c r="K50" s="32"/>
      <c r="L50" s="164" t="str">
        <f t="shared" si="4"/>
        <v>タマネギ秋まき</v>
      </c>
      <c r="M50" s="140">
        <f t="shared" si="5"/>
        <v>6</v>
      </c>
      <c r="N50" s="140">
        <f t="shared" si="6"/>
        <v>4</v>
      </c>
      <c r="O50" s="141">
        <v>0</v>
      </c>
      <c r="P50" s="142">
        <f t="shared" si="7"/>
        <v>12.75</v>
      </c>
      <c r="Q50" s="142">
        <f t="shared" si="8"/>
        <v>8.5</v>
      </c>
      <c r="R50" s="163">
        <v>0</v>
      </c>
    </row>
    <row r="51" spans="1:18" s="86" customFormat="1" ht="17.45" customHeight="1">
      <c r="A51" s="43"/>
      <c r="B51" s="116" t="s">
        <v>335</v>
      </c>
      <c r="C51" s="434" t="s">
        <v>336</v>
      </c>
      <c r="D51" s="50">
        <v>4</v>
      </c>
      <c r="E51" s="51">
        <f t="shared" si="0"/>
        <v>3</v>
      </c>
      <c r="F51" s="52">
        <f t="shared" si="1"/>
        <v>2</v>
      </c>
      <c r="G51" s="50">
        <v>9</v>
      </c>
      <c r="H51" s="53">
        <f t="shared" si="2"/>
        <v>6.75</v>
      </c>
      <c r="I51" s="54">
        <f t="shared" si="3"/>
        <v>4.5</v>
      </c>
      <c r="J51" s="55"/>
      <c r="K51" s="32"/>
      <c r="L51" s="164" t="str">
        <f t="shared" si="4"/>
        <v>チンゲンサイ春まき・夏まき</v>
      </c>
      <c r="M51" s="140">
        <f t="shared" si="5"/>
        <v>3</v>
      </c>
      <c r="N51" s="140">
        <f t="shared" si="6"/>
        <v>2</v>
      </c>
      <c r="O51" s="141">
        <v>0</v>
      </c>
      <c r="P51" s="142">
        <f t="shared" si="7"/>
        <v>6.75</v>
      </c>
      <c r="Q51" s="142">
        <f t="shared" si="8"/>
        <v>4.5</v>
      </c>
      <c r="R51" s="163">
        <v>0</v>
      </c>
    </row>
    <row r="52" spans="1:18" s="86" customFormat="1" ht="17.45" customHeight="1">
      <c r="A52" s="43"/>
      <c r="B52" s="95" t="s">
        <v>335</v>
      </c>
      <c r="C52" s="436" t="s">
        <v>337</v>
      </c>
      <c r="D52" s="62">
        <v>4</v>
      </c>
      <c r="E52" s="63">
        <f t="shared" si="0"/>
        <v>3</v>
      </c>
      <c r="F52" s="64">
        <f t="shared" si="1"/>
        <v>2</v>
      </c>
      <c r="G52" s="62">
        <v>13</v>
      </c>
      <c r="H52" s="65">
        <f t="shared" si="2"/>
        <v>9.75</v>
      </c>
      <c r="I52" s="66">
        <f t="shared" si="3"/>
        <v>6.5</v>
      </c>
      <c r="J52" s="67"/>
      <c r="K52" s="32"/>
      <c r="L52" s="164" t="str">
        <f t="shared" si="4"/>
        <v>チンゲンサイ秋まき・冬まき</v>
      </c>
      <c r="M52" s="140">
        <f t="shared" si="5"/>
        <v>3</v>
      </c>
      <c r="N52" s="140">
        <f t="shared" si="6"/>
        <v>2</v>
      </c>
      <c r="O52" s="141">
        <v>0</v>
      </c>
      <c r="P52" s="142">
        <f t="shared" si="7"/>
        <v>9.75</v>
      </c>
      <c r="Q52" s="142">
        <f t="shared" si="8"/>
        <v>6.5</v>
      </c>
      <c r="R52" s="163">
        <v>0</v>
      </c>
    </row>
    <row r="53" spans="1:18" s="86" customFormat="1" ht="17.45" customHeight="1">
      <c r="A53" s="43"/>
      <c r="B53" s="116" t="s">
        <v>156</v>
      </c>
      <c r="C53" s="435" t="s">
        <v>338</v>
      </c>
      <c r="D53" s="56">
        <v>36</v>
      </c>
      <c r="E53" s="57">
        <f t="shared" si="0"/>
        <v>27</v>
      </c>
      <c r="F53" s="58">
        <f t="shared" si="1"/>
        <v>18</v>
      </c>
      <c r="G53" s="56">
        <v>30</v>
      </c>
      <c r="H53" s="59">
        <f t="shared" si="2"/>
        <v>22.5</v>
      </c>
      <c r="I53" s="60">
        <f t="shared" si="3"/>
        <v>15</v>
      </c>
      <c r="J53" s="61"/>
      <c r="K53" s="32"/>
      <c r="L53" s="164" t="str">
        <f t="shared" si="4"/>
        <v>トマト促成（施設）</v>
      </c>
      <c r="M53" s="140">
        <f t="shared" si="5"/>
        <v>27</v>
      </c>
      <c r="N53" s="140">
        <f t="shared" si="6"/>
        <v>18</v>
      </c>
      <c r="O53" s="141">
        <v>0</v>
      </c>
      <c r="P53" s="142">
        <f t="shared" si="7"/>
        <v>22.5</v>
      </c>
      <c r="Q53" s="142">
        <f t="shared" si="8"/>
        <v>15</v>
      </c>
      <c r="R53" s="163">
        <v>0</v>
      </c>
    </row>
    <row r="54" spans="1:18" s="86" customFormat="1" ht="17.45" customHeight="1">
      <c r="A54" s="43"/>
      <c r="B54" s="148" t="s">
        <v>156</v>
      </c>
      <c r="C54" s="437" t="s">
        <v>339</v>
      </c>
      <c r="D54" s="69">
        <v>17</v>
      </c>
      <c r="E54" s="70">
        <f t="shared" si="0"/>
        <v>12</v>
      </c>
      <c r="F54" s="71">
        <f t="shared" si="1"/>
        <v>8</v>
      </c>
      <c r="G54" s="69">
        <v>30</v>
      </c>
      <c r="H54" s="72">
        <f t="shared" si="2"/>
        <v>22.5</v>
      </c>
      <c r="I54" s="73">
        <f t="shared" si="3"/>
        <v>15</v>
      </c>
      <c r="J54" s="74"/>
      <c r="K54" s="32"/>
      <c r="L54" s="164" t="str">
        <f t="shared" si="4"/>
        <v>トマト半促成（施設）</v>
      </c>
      <c r="M54" s="140">
        <f t="shared" si="5"/>
        <v>12</v>
      </c>
      <c r="N54" s="140">
        <f t="shared" si="6"/>
        <v>8</v>
      </c>
      <c r="O54" s="141">
        <v>0</v>
      </c>
      <c r="P54" s="142">
        <f t="shared" si="7"/>
        <v>22.5</v>
      </c>
      <c r="Q54" s="142">
        <f t="shared" si="8"/>
        <v>15</v>
      </c>
      <c r="R54" s="163">
        <v>0</v>
      </c>
    </row>
    <row r="55" spans="1:18" s="86" customFormat="1" ht="17.45" customHeight="1">
      <c r="A55" s="43"/>
      <c r="B55" s="148" t="s">
        <v>156</v>
      </c>
      <c r="C55" s="437" t="s">
        <v>300</v>
      </c>
      <c r="D55" s="69">
        <v>17</v>
      </c>
      <c r="E55" s="70">
        <f t="shared" si="0"/>
        <v>12</v>
      </c>
      <c r="F55" s="71">
        <f t="shared" si="1"/>
        <v>8</v>
      </c>
      <c r="G55" s="69">
        <v>25</v>
      </c>
      <c r="H55" s="72">
        <f t="shared" si="2"/>
        <v>18.75</v>
      </c>
      <c r="I55" s="73">
        <f t="shared" si="3"/>
        <v>12.5</v>
      </c>
      <c r="J55" s="74"/>
      <c r="K55" s="32"/>
      <c r="L55" s="164" t="str">
        <f t="shared" si="4"/>
        <v>トマト早熟・普通</v>
      </c>
      <c r="M55" s="140">
        <f t="shared" si="5"/>
        <v>12</v>
      </c>
      <c r="N55" s="140">
        <f t="shared" si="6"/>
        <v>8</v>
      </c>
      <c r="O55" s="141">
        <v>0</v>
      </c>
      <c r="P55" s="142">
        <f t="shared" si="7"/>
        <v>18.75</v>
      </c>
      <c r="Q55" s="142">
        <f t="shared" si="8"/>
        <v>12.5</v>
      </c>
      <c r="R55" s="163">
        <v>0</v>
      </c>
    </row>
    <row r="56" spans="1:18" s="86" customFormat="1" ht="17.45" customHeight="1">
      <c r="A56" s="43"/>
      <c r="B56" s="148" t="s">
        <v>156</v>
      </c>
      <c r="C56" s="437" t="s">
        <v>301</v>
      </c>
      <c r="D56" s="69">
        <v>17</v>
      </c>
      <c r="E56" s="70">
        <f t="shared" si="0"/>
        <v>12</v>
      </c>
      <c r="F56" s="71">
        <f t="shared" si="1"/>
        <v>8</v>
      </c>
      <c r="G56" s="69">
        <v>15</v>
      </c>
      <c r="H56" s="72">
        <f t="shared" si="2"/>
        <v>11.25</v>
      </c>
      <c r="I56" s="73">
        <f t="shared" si="3"/>
        <v>7.5</v>
      </c>
      <c r="J56" s="74"/>
      <c r="K56" s="32"/>
      <c r="L56" s="164" t="str">
        <f t="shared" si="4"/>
        <v>トマト抑制（施設）</v>
      </c>
      <c r="M56" s="140">
        <f t="shared" si="5"/>
        <v>12</v>
      </c>
      <c r="N56" s="140">
        <f t="shared" si="6"/>
        <v>8</v>
      </c>
      <c r="O56" s="141">
        <v>0</v>
      </c>
      <c r="P56" s="142">
        <f t="shared" si="7"/>
        <v>11.25</v>
      </c>
      <c r="Q56" s="142">
        <f t="shared" si="8"/>
        <v>7.5</v>
      </c>
      <c r="R56" s="163">
        <v>0</v>
      </c>
    </row>
    <row r="57" spans="1:18" s="86" customFormat="1" ht="24.6" customHeight="1">
      <c r="A57" s="43"/>
      <c r="B57" s="95" t="s">
        <v>156</v>
      </c>
      <c r="C57" s="436" t="s">
        <v>340</v>
      </c>
      <c r="D57" s="62">
        <v>11</v>
      </c>
      <c r="E57" s="63">
        <f t="shared" si="0"/>
        <v>8</v>
      </c>
      <c r="F57" s="64">
        <f t="shared" si="1"/>
        <v>5</v>
      </c>
      <c r="G57" s="62">
        <v>40</v>
      </c>
      <c r="H57" s="65">
        <f t="shared" si="2"/>
        <v>30</v>
      </c>
      <c r="I57" s="66">
        <f t="shared" si="3"/>
        <v>20</v>
      </c>
      <c r="J57" s="96"/>
      <c r="K57" s="32"/>
      <c r="L57" s="164" t="str">
        <f t="shared" si="4"/>
        <v>トマト小笠原（施設）</v>
      </c>
      <c r="M57" s="140">
        <f t="shared" si="5"/>
        <v>8</v>
      </c>
      <c r="N57" s="140">
        <f t="shared" si="6"/>
        <v>5</v>
      </c>
      <c r="O57" s="141">
        <v>0</v>
      </c>
      <c r="P57" s="142">
        <f t="shared" si="7"/>
        <v>30</v>
      </c>
      <c r="Q57" s="142">
        <f t="shared" si="8"/>
        <v>20</v>
      </c>
      <c r="R57" s="163">
        <v>0</v>
      </c>
    </row>
    <row r="58" spans="1:18" s="86" customFormat="1" ht="17.45" customHeight="1">
      <c r="A58" s="43" t="s">
        <v>341</v>
      </c>
      <c r="B58" s="88" t="s">
        <v>342</v>
      </c>
      <c r="C58" s="433" t="s">
        <v>328</v>
      </c>
      <c r="D58" s="45">
        <v>39</v>
      </c>
      <c r="E58" s="46">
        <f t="shared" si="0"/>
        <v>29</v>
      </c>
      <c r="F58" s="47">
        <f t="shared" si="1"/>
        <v>19</v>
      </c>
      <c r="G58" s="45">
        <v>40</v>
      </c>
      <c r="H58" s="36">
        <f t="shared" si="2"/>
        <v>30</v>
      </c>
      <c r="I58" s="37">
        <f t="shared" si="3"/>
        <v>20</v>
      </c>
      <c r="J58" s="48"/>
      <c r="K58" s="32"/>
      <c r="L58" s="164" t="str">
        <f t="shared" si="4"/>
        <v>ナス早熟</v>
      </c>
      <c r="M58" s="140">
        <f t="shared" si="5"/>
        <v>29</v>
      </c>
      <c r="N58" s="140">
        <f t="shared" si="6"/>
        <v>19</v>
      </c>
      <c r="O58" s="141">
        <v>0</v>
      </c>
      <c r="P58" s="142">
        <f t="shared" si="7"/>
        <v>30</v>
      </c>
      <c r="Q58" s="142">
        <f t="shared" si="8"/>
        <v>20</v>
      </c>
      <c r="R58" s="163">
        <v>0</v>
      </c>
    </row>
    <row r="59" spans="1:18" s="86" customFormat="1" ht="17.45" customHeight="1">
      <c r="A59" s="43"/>
      <c r="B59" s="88" t="s">
        <v>343</v>
      </c>
      <c r="C59" s="433" t="s">
        <v>316</v>
      </c>
      <c r="D59" s="45">
        <v>3</v>
      </c>
      <c r="E59" s="46">
        <f t="shared" si="0"/>
        <v>2</v>
      </c>
      <c r="F59" s="47">
        <f t="shared" si="1"/>
        <v>1</v>
      </c>
      <c r="G59" s="45">
        <v>22</v>
      </c>
      <c r="H59" s="36">
        <f t="shared" si="2"/>
        <v>16.5</v>
      </c>
      <c r="I59" s="37">
        <f t="shared" si="3"/>
        <v>11</v>
      </c>
      <c r="J59" s="48"/>
      <c r="K59" s="32"/>
      <c r="L59" s="164" t="str">
        <f t="shared" si="4"/>
        <v>ナバナ類秋まき</v>
      </c>
      <c r="M59" s="140">
        <f t="shared" si="5"/>
        <v>2</v>
      </c>
      <c r="N59" s="140">
        <f t="shared" si="6"/>
        <v>1</v>
      </c>
      <c r="O59" s="141">
        <v>0</v>
      </c>
      <c r="P59" s="142">
        <f t="shared" si="7"/>
        <v>16.5</v>
      </c>
      <c r="Q59" s="142">
        <f t="shared" si="8"/>
        <v>11</v>
      </c>
      <c r="R59" s="163">
        <v>0</v>
      </c>
    </row>
    <row r="60" spans="1:18" s="86" customFormat="1" ht="17.45" customHeight="1">
      <c r="A60" s="43"/>
      <c r="B60" s="88" t="s">
        <v>344</v>
      </c>
      <c r="C60" s="433" t="s">
        <v>275</v>
      </c>
      <c r="D60" s="45">
        <v>3</v>
      </c>
      <c r="E60" s="46">
        <f t="shared" si="0"/>
        <v>2</v>
      </c>
      <c r="F60" s="47">
        <f t="shared" si="1"/>
        <v>1</v>
      </c>
      <c r="G60" s="45">
        <v>11</v>
      </c>
      <c r="H60" s="36">
        <f t="shared" si="2"/>
        <v>8.25</v>
      </c>
      <c r="I60" s="37">
        <f t="shared" si="3"/>
        <v>5.5</v>
      </c>
      <c r="J60" s="48"/>
      <c r="K60" s="32"/>
      <c r="L60" s="164" t="str">
        <f t="shared" si="4"/>
        <v>ニガウリ普通</v>
      </c>
      <c r="M60" s="140">
        <f t="shared" si="5"/>
        <v>2</v>
      </c>
      <c r="N60" s="140">
        <f t="shared" si="6"/>
        <v>1</v>
      </c>
      <c r="O60" s="141">
        <v>0</v>
      </c>
      <c r="P60" s="142">
        <f t="shared" si="7"/>
        <v>8.25</v>
      </c>
      <c r="Q60" s="142">
        <f t="shared" si="8"/>
        <v>5.5</v>
      </c>
      <c r="R60" s="163">
        <v>0</v>
      </c>
    </row>
    <row r="61" spans="1:18" s="86" customFormat="1" ht="17.45" customHeight="1">
      <c r="A61" s="43"/>
      <c r="B61" s="150" t="s">
        <v>345</v>
      </c>
      <c r="C61" s="434" t="s">
        <v>331</v>
      </c>
      <c r="D61" s="50">
        <v>8</v>
      </c>
      <c r="E61" s="51">
        <f t="shared" si="0"/>
        <v>6</v>
      </c>
      <c r="F61" s="52">
        <f t="shared" si="1"/>
        <v>4</v>
      </c>
      <c r="G61" s="50">
        <v>20</v>
      </c>
      <c r="H61" s="53">
        <f t="shared" si="2"/>
        <v>15</v>
      </c>
      <c r="I61" s="54">
        <f t="shared" si="3"/>
        <v>10</v>
      </c>
      <c r="J61" s="55"/>
      <c r="K61" s="32"/>
      <c r="L61" s="164" t="str">
        <f t="shared" si="4"/>
        <v>ニンジン春まき</v>
      </c>
      <c r="M61" s="140">
        <f t="shared" si="5"/>
        <v>6</v>
      </c>
      <c r="N61" s="140">
        <f t="shared" si="6"/>
        <v>4</v>
      </c>
      <c r="O61" s="141">
        <v>0</v>
      </c>
      <c r="P61" s="142">
        <f t="shared" si="7"/>
        <v>15</v>
      </c>
      <c r="Q61" s="142">
        <f t="shared" si="8"/>
        <v>10</v>
      </c>
      <c r="R61" s="163">
        <v>0</v>
      </c>
    </row>
    <row r="62" spans="1:18" s="86" customFormat="1" ht="17.45" customHeight="1">
      <c r="A62" s="43"/>
      <c r="B62" s="152" t="s">
        <v>345</v>
      </c>
      <c r="C62" s="436" t="s">
        <v>292</v>
      </c>
      <c r="D62" s="62">
        <v>8</v>
      </c>
      <c r="E62" s="63">
        <f t="shared" si="0"/>
        <v>6</v>
      </c>
      <c r="F62" s="64">
        <f t="shared" si="1"/>
        <v>4</v>
      </c>
      <c r="G62" s="62">
        <v>20</v>
      </c>
      <c r="H62" s="65">
        <f t="shared" si="2"/>
        <v>15</v>
      </c>
      <c r="I62" s="66">
        <f t="shared" si="3"/>
        <v>10</v>
      </c>
      <c r="J62" s="67"/>
      <c r="K62" s="32"/>
      <c r="L62" s="164" t="str">
        <f t="shared" si="4"/>
        <v>ニンジン夏まき</v>
      </c>
      <c r="M62" s="140">
        <f t="shared" si="5"/>
        <v>6</v>
      </c>
      <c r="N62" s="140">
        <f t="shared" si="6"/>
        <v>4</v>
      </c>
      <c r="O62" s="141">
        <v>0</v>
      </c>
      <c r="P62" s="142">
        <f t="shared" si="7"/>
        <v>15</v>
      </c>
      <c r="Q62" s="142">
        <f t="shared" si="8"/>
        <v>10</v>
      </c>
      <c r="R62" s="163">
        <v>0</v>
      </c>
    </row>
    <row r="63" spans="1:18" s="86" customFormat="1" ht="17.45" customHeight="1">
      <c r="A63" s="43"/>
      <c r="B63" s="97" t="s">
        <v>346</v>
      </c>
      <c r="C63" s="439" t="s">
        <v>347</v>
      </c>
      <c r="D63" s="75">
        <v>6</v>
      </c>
      <c r="E63" s="76">
        <f t="shared" si="0"/>
        <v>4</v>
      </c>
      <c r="F63" s="77">
        <f t="shared" si="1"/>
        <v>3</v>
      </c>
      <c r="G63" s="75">
        <v>15</v>
      </c>
      <c r="H63" s="78">
        <f t="shared" si="2"/>
        <v>11.25</v>
      </c>
      <c r="I63" s="79">
        <f t="shared" si="3"/>
        <v>7.5</v>
      </c>
      <c r="J63" s="80"/>
      <c r="K63" s="32"/>
      <c r="L63" s="164" t="str">
        <f t="shared" si="4"/>
        <v>ニンニク普通</v>
      </c>
      <c r="M63" s="140">
        <f t="shared" si="5"/>
        <v>4</v>
      </c>
      <c r="N63" s="140">
        <f t="shared" si="6"/>
        <v>3</v>
      </c>
      <c r="O63" s="141">
        <v>0</v>
      </c>
      <c r="P63" s="142">
        <f t="shared" si="7"/>
        <v>11.25</v>
      </c>
      <c r="Q63" s="142">
        <f t="shared" si="8"/>
        <v>7.5</v>
      </c>
      <c r="R63" s="163">
        <v>0</v>
      </c>
    </row>
    <row r="64" spans="1:18" s="86" customFormat="1" ht="17.45" customHeight="1">
      <c r="A64" s="43"/>
      <c r="B64" s="116" t="s">
        <v>348</v>
      </c>
      <c r="C64" s="434" t="s">
        <v>349</v>
      </c>
      <c r="D64" s="427">
        <v>18</v>
      </c>
      <c r="E64" s="51">
        <f t="shared" si="0"/>
        <v>13</v>
      </c>
      <c r="F64" s="52">
        <f t="shared" si="1"/>
        <v>9</v>
      </c>
      <c r="G64" s="50">
        <v>20</v>
      </c>
      <c r="H64" s="53">
        <f t="shared" si="2"/>
        <v>15</v>
      </c>
      <c r="I64" s="54">
        <f t="shared" si="3"/>
        <v>10</v>
      </c>
      <c r="J64" s="757"/>
      <c r="K64" s="32"/>
      <c r="L64" s="164" t="str">
        <f t="shared" si="4"/>
        <v>ネギ春まき</v>
      </c>
      <c r="M64" s="140">
        <f t="shared" si="5"/>
        <v>13</v>
      </c>
      <c r="N64" s="140">
        <f t="shared" si="6"/>
        <v>9</v>
      </c>
      <c r="O64" s="141">
        <v>0</v>
      </c>
      <c r="P64" s="142">
        <f t="shared" si="7"/>
        <v>15</v>
      </c>
      <c r="Q64" s="142">
        <f t="shared" si="8"/>
        <v>10</v>
      </c>
      <c r="R64" s="163">
        <v>0</v>
      </c>
    </row>
    <row r="65" spans="1:18" s="86" customFormat="1" ht="17.45" customHeight="1">
      <c r="A65" s="43"/>
      <c r="B65" s="425" t="s">
        <v>842</v>
      </c>
      <c r="C65" s="439" t="s">
        <v>846</v>
      </c>
      <c r="D65" s="75">
        <v>18</v>
      </c>
      <c r="E65" s="76">
        <f t="shared" si="0"/>
        <v>13</v>
      </c>
      <c r="F65" s="77">
        <f t="shared" si="1"/>
        <v>9</v>
      </c>
      <c r="G65" s="75">
        <v>20</v>
      </c>
      <c r="H65" s="78">
        <f t="shared" si="2"/>
        <v>15</v>
      </c>
      <c r="I65" s="79">
        <f t="shared" si="3"/>
        <v>10</v>
      </c>
      <c r="J65" s="758"/>
      <c r="K65" s="32"/>
      <c r="L65" s="164" t="str">
        <f t="shared" si="4"/>
        <v>ネギ夏まき</v>
      </c>
      <c r="M65" s="140">
        <f t="shared" si="5"/>
        <v>13</v>
      </c>
      <c r="N65" s="140">
        <f t="shared" si="6"/>
        <v>9</v>
      </c>
      <c r="O65" s="141">
        <v>0</v>
      </c>
      <c r="P65" s="142">
        <f t="shared" si="7"/>
        <v>15</v>
      </c>
      <c r="Q65" s="142">
        <f t="shared" si="8"/>
        <v>10</v>
      </c>
      <c r="R65" s="163">
        <v>0</v>
      </c>
    </row>
    <row r="66" spans="1:18" s="86" customFormat="1" ht="17.45" customHeight="1">
      <c r="A66" s="43"/>
      <c r="B66" s="148" t="s">
        <v>842</v>
      </c>
      <c r="C66" s="444" t="s">
        <v>847</v>
      </c>
      <c r="D66" s="428">
        <v>18</v>
      </c>
      <c r="E66" s="76">
        <f t="shared" si="0"/>
        <v>13</v>
      </c>
      <c r="F66" s="77">
        <f t="shared" si="1"/>
        <v>9</v>
      </c>
      <c r="G66" s="75">
        <v>20</v>
      </c>
      <c r="H66" s="78">
        <f t="shared" si="2"/>
        <v>15</v>
      </c>
      <c r="I66" s="79">
        <f t="shared" si="3"/>
        <v>10</v>
      </c>
      <c r="J66" s="758"/>
      <c r="K66" s="32"/>
      <c r="L66" s="164" t="str">
        <f t="shared" si="4"/>
        <v>ネギ秋まき</v>
      </c>
      <c r="M66" s="140">
        <f t="shared" si="5"/>
        <v>13</v>
      </c>
      <c r="N66" s="140">
        <f t="shared" si="6"/>
        <v>9</v>
      </c>
      <c r="O66" s="141">
        <v>0</v>
      </c>
      <c r="P66" s="142">
        <f t="shared" si="7"/>
        <v>15</v>
      </c>
      <c r="Q66" s="142">
        <f t="shared" si="8"/>
        <v>10</v>
      </c>
      <c r="R66" s="163">
        <v>0</v>
      </c>
    </row>
    <row r="67" spans="1:18" s="86" customFormat="1" ht="17.45" customHeight="1">
      <c r="A67" s="43"/>
      <c r="B67" s="426" t="s">
        <v>348</v>
      </c>
      <c r="C67" s="436" t="s">
        <v>333</v>
      </c>
      <c r="D67" s="62">
        <v>18</v>
      </c>
      <c r="E67" s="63">
        <f t="shared" si="0"/>
        <v>13</v>
      </c>
      <c r="F67" s="64">
        <f t="shared" si="1"/>
        <v>9</v>
      </c>
      <c r="G67" s="62">
        <v>20</v>
      </c>
      <c r="H67" s="65">
        <f t="shared" si="2"/>
        <v>15</v>
      </c>
      <c r="I67" s="66">
        <f t="shared" si="3"/>
        <v>10</v>
      </c>
      <c r="J67" s="759"/>
      <c r="K67" s="32"/>
      <c r="L67" s="164" t="str">
        <f t="shared" si="4"/>
        <v>ネギ冬まき</v>
      </c>
      <c r="M67" s="140">
        <f t="shared" si="5"/>
        <v>13</v>
      </c>
      <c r="N67" s="140">
        <f t="shared" si="6"/>
        <v>9</v>
      </c>
      <c r="O67" s="141">
        <v>0</v>
      </c>
      <c r="P67" s="142">
        <f t="shared" si="7"/>
        <v>15</v>
      </c>
      <c r="Q67" s="142">
        <f t="shared" si="8"/>
        <v>10</v>
      </c>
      <c r="R67" s="163">
        <v>0</v>
      </c>
    </row>
    <row r="68" spans="1:18" s="86" customFormat="1" ht="17.45" customHeight="1">
      <c r="A68" s="43"/>
      <c r="B68" s="88" t="s">
        <v>350</v>
      </c>
      <c r="C68" s="433" t="s">
        <v>323</v>
      </c>
      <c r="D68" s="45">
        <v>11</v>
      </c>
      <c r="E68" s="46">
        <f t="shared" si="0"/>
        <v>8</v>
      </c>
      <c r="F68" s="47">
        <f t="shared" si="1"/>
        <v>5</v>
      </c>
      <c r="G68" s="45">
        <v>16</v>
      </c>
      <c r="H68" s="36">
        <f t="shared" si="2"/>
        <v>12</v>
      </c>
      <c r="I68" s="37">
        <f t="shared" si="3"/>
        <v>8</v>
      </c>
      <c r="J68" s="48"/>
      <c r="K68" s="32"/>
      <c r="L68" s="164" t="str">
        <f t="shared" si="4"/>
        <v>ハクサイ秋まき</v>
      </c>
      <c r="M68" s="140">
        <f t="shared" si="5"/>
        <v>8</v>
      </c>
      <c r="N68" s="140">
        <f t="shared" si="6"/>
        <v>5</v>
      </c>
      <c r="O68" s="141">
        <v>0</v>
      </c>
      <c r="P68" s="142">
        <f t="shared" si="7"/>
        <v>12</v>
      </c>
      <c r="Q68" s="142">
        <f t="shared" si="8"/>
        <v>8</v>
      </c>
      <c r="R68" s="163">
        <v>0</v>
      </c>
    </row>
    <row r="69" spans="1:18" s="86" customFormat="1" ht="17.45" customHeight="1">
      <c r="A69" s="43"/>
      <c r="B69" s="88" t="s">
        <v>351</v>
      </c>
      <c r="C69" s="433" t="s">
        <v>325</v>
      </c>
      <c r="D69" s="45">
        <v>10</v>
      </c>
      <c r="E69" s="46">
        <f t="shared" si="0"/>
        <v>7</v>
      </c>
      <c r="F69" s="47">
        <f t="shared" si="1"/>
        <v>5</v>
      </c>
      <c r="G69" s="45">
        <v>15</v>
      </c>
      <c r="H69" s="36">
        <f t="shared" si="2"/>
        <v>11.25</v>
      </c>
      <c r="I69" s="37">
        <f t="shared" si="3"/>
        <v>7.5</v>
      </c>
      <c r="J69" s="48"/>
      <c r="K69" s="32"/>
      <c r="L69" s="164" t="str">
        <f t="shared" si="4"/>
        <v>葉ショウガ半促成・普通</v>
      </c>
      <c r="M69" s="140">
        <f t="shared" si="5"/>
        <v>7</v>
      </c>
      <c r="N69" s="140">
        <f t="shared" si="6"/>
        <v>5</v>
      </c>
      <c r="O69" s="141">
        <v>0</v>
      </c>
      <c r="P69" s="142">
        <f t="shared" si="7"/>
        <v>11.25</v>
      </c>
      <c r="Q69" s="142">
        <f t="shared" si="8"/>
        <v>7.5</v>
      </c>
      <c r="R69" s="163">
        <v>0</v>
      </c>
    </row>
    <row r="70" spans="1:18" s="86" customFormat="1" ht="17.45" customHeight="1">
      <c r="A70" s="43"/>
      <c r="B70" s="116" t="s">
        <v>352</v>
      </c>
      <c r="C70" s="434" t="s">
        <v>353</v>
      </c>
      <c r="D70" s="50">
        <v>3</v>
      </c>
      <c r="E70" s="51">
        <f t="shared" ref="E70:E113" si="9">ROUNDDOWN($D70*0.75,0)</f>
        <v>2</v>
      </c>
      <c r="F70" s="52">
        <f t="shared" ref="F70:F113" si="10">ROUNDDOWN($D70/2,0)</f>
        <v>1</v>
      </c>
      <c r="G70" s="50">
        <v>14</v>
      </c>
      <c r="H70" s="53">
        <f t="shared" ref="H70:H113" si="11">G70*0.75</f>
        <v>10.5</v>
      </c>
      <c r="I70" s="54">
        <f t="shared" ref="I70:I113" si="12">G70/2</f>
        <v>7</v>
      </c>
      <c r="J70" s="55"/>
      <c r="K70" s="32"/>
      <c r="L70" s="164" t="str">
        <f t="shared" si="4"/>
        <v>葉ダイコン春まき</v>
      </c>
      <c r="M70" s="140">
        <f t="shared" si="5"/>
        <v>2</v>
      </c>
      <c r="N70" s="140">
        <f t="shared" si="6"/>
        <v>1</v>
      </c>
      <c r="O70" s="141">
        <v>0</v>
      </c>
      <c r="P70" s="142">
        <f t="shared" si="7"/>
        <v>10.5</v>
      </c>
      <c r="Q70" s="142">
        <f t="shared" si="8"/>
        <v>7</v>
      </c>
      <c r="R70" s="163">
        <v>0</v>
      </c>
    </row>
    <row r="71" spans="1:18" s="86" customFormat="1" ht="17.45" customHeight="1">
      <c r="A71" s="43"/>
      <c r="B71" s="95" t="s">
        <v>352</v>
      </c>
      <c r="C71" s="436" t="s">
        <v>323</v>
      </c>
      <c r="D71" s="62">
        <v>2</v>
      </c>
      <c r="E71" s="63">
        <f t="shared" si="9"/>
        <v>1</v>
      </c>
      <c r="F71" s="64">
        <f t="shared" si="10"/>
        <v>1</v>
      </c>
      <c r="G71" s="62">
        <v>14</v>
      </c>
      <c r="H71" s="65">
        <f t="shared" si="11"/>
        <v>10.5</v>
      </c>
      <c r="I71" s="66">
        <f t="shared" si="12"/>
        <v>7</v>
      </c>
      <c r="J71" s="67"/>
      <c r="K71" s="32"/>
      <c r="L71" s="164" t="str">
        <f t="shared" si="4"/>
        <v>葉ダイコン秋まき</v>
      </c>
      <c r="M71" s="140">
        <f t="shared" si="5"/>
        <v>1</v>
      </c>
      <c r="N71" s="140">
        <f t="shared" si="6"/>
        <v>1</v>
      </c>
      <c r="O71" s="141">
        <v>0</v>
      </c>
      <c r="P71" s="142">
        <f t="shared" si="7"/>
        <v>10.5</v>
      </c>
      <c r="Q71" s="142">
        <f t="shared" si="8"/>
        <v>7</v>
      </c>
      <c r="R71" s="163">
        <v>0</v>
      </c>
    </row>
    <row r="72" spans="1:18" s="86" customFormat="1" ht="30.75" customHeight="1">
      <c r="A72" s="43"/>
      <c r="B72" s="88" t="s">
        <v>523</v>
      </c>
      <c r="C72" s="442" t="s">
        <v>354</v>
      </c>
      <c r="D72" s="82">
        <v>1</v>
      </c>
      <c r="E72" s="83">
        <v>0</v>
      </c>
      <c r="F72" s="84">
        <v>0</v>
      </c>
      <c r="G72" s="82">
        <v>14</v>
      </c>
      <c r="H72" s="29">
        <v>10.5</v>
      </c>
      <c r="I72" s="30">
        <v>7</v>
      </c>
      <c r="J72" s="31"/>
      <c r="K72" s="32"/>
      <c r="L72" s="164" t="str">
        <f t="shared" si="4"/>
        <v>ビーツ春～秋まき</v>
      </c>
      <c r="M72" s="140">
        <f t="shared" si="5"/>
        <v>0</v>
      </c>
      <c r="N72" s="140">
        <f t="shared" si="6"/>
        <v>0</v>
      </c>
      <c r="O72" s="141">
        <v>0</v>
      </c>
      <c r="P72" s="142">
        <f t="shared" si="7"/>
        <v>10.5</v>
      </c>
      <c r="Q72" s="142">
        <f t="shared" si="8"/>
        <v>7</v>
      </c>
      <c r="R72" s="163">
        <v>0</v>
      </c>
    </row>
    <row r="73" spans="1:18" s="86" customFormat="1" ht="17.45" customHeight="1">
      <c r="A73" s="43"/>
      <c r="B73" s="88" t="s">
        <v>355</v>
      </c>
      <c r="C73" s="433" t="s">
        <v>356</v>
      </c>
      <c r="D73" s="45">
        <v>13</v>
      </c>
      <c r="E73" s="46">
        <f t="shared" si="9"/>
        <v>9</v>
      </c>
      <c r="F73" s="47">
        <f t="shared" si="10"/>
        <v>6</v>
      </c>
      <c r="G73" s="45">
        <v>20</v>
      </c>
      <c r="H73" s="36">
        <f t="shared" si="11"/>
        <v>15</v>
      </c>
      <c r="I73" s="37">
        <f t="shared" si="12"/>
        <v>10</v>
      </c>
      <c r="J73" s="48"/>
      <c r="K73" s="32"/>
      <c r="L73" s="164" t="str">
        <f t="shared" si="4"/>
        <v>ピーマン早熟</v>
      </c>
      <c r="M73" s="140">
        <f t="shared" si="5"/>
        <v>9</v>
      </c>
      <c r="N73" s="140">
        <f t="shared" si="6"/>
        <v>6</v>
      </c>
      <c r="O73" s="141">
        <v>0</v>
      </c>
      <c r="P73" s="142">
        <f t="shared" si="7"/>
        <v>15</v>
      </c>
      <c r="Q73" s="142">
        <f t="shared" si="8"/>
        <v>10</v>
      </c>
      <c r="R73" s="163">
        <v>0</v>
      </c>
    </row>
    <row r="74" spans="1:18" s="86" customFormat="1" ht="17.45" customHeight="1">
      <c r="A74" s="43"/>
      <c r="B74" s="116" t="s">
        <v>357</v>
      </c>
      <c r="C74" s="434" t="s">
        <v>349</v>
      </c>
      <c r="D74" s="50">
        <v>5</v>
      </c>
      <c r="E74" s="51">
        <f t="shared" si="9"/>
        <v>3</v>
      </c>
      <c r="F74" s="52">
        <f t="shared" si="10"/>
        <v>2</v>
      </c>
      <c r="G74" s="50">
        <v>16</v>
      </c>
      <c r="H74" s="53">
        <f t="shared" si="11"/>
        <v>12</v>
      </c>
      <c r="I74" s="54">
        <f t="shared" si="12"/>
        <v>8</v>
      </c>
      <c r="J74" s="55"/>
      <c r="K74" s="32"/>
      <c r="L74" s="164" t="str">
        <f t="shared" ref="L74:L113" si="13">$B74&amp;$C74</f>
        <v>非結球レタス春まき</v>
      </c>
      <c r="M74" s="140">
        <f t="shared" ref="M74:M113" si="14">E74</f>
        <v>3</v>
      </c>
      <c r="N74" s="140">
        <f t="shared" ref="N74:N113" si="15">F74</f>
        <v>2</v>
      </c>
      <c r="O74" s="141">
        <v>0</v>
      </c>
      <c r="P74" s="142">
        <f t="shared" ref="P74:P113" si="16">H74</f>
        <v>12</v>
      </c>
      <c r="Q74" s="142">
        <f t="shared" ref="Q74:Q113" si="17">I74</f>
        <v>8</v>
      </c>
      <c r="R74" s="163">
        <v>0</v>
      </c>
    </row>
    <row r="75" spans="1:18" s="86" customFormat="1" ht="17.45" customHeight="1">
      <c r="A75" s="43"/>
      <c r="B75" s="148" t="s">
        <v>357</v>
      </c>
      <c r="C75" s="437" t="s">
        <v>358</v>
      </c>
      <c r="D75" s="69">
        <v>6</v>
      </c>
      <c r="E75" s="70">
        <f t="shared" si="9"/>
        <v>4</v>
      </c>
      <c r="F75" s="71">
        <f t="shared" si="10"/>
        <v>3</v>
      </c>
      <c r="G75" s="69">
        <v>10</v>
      </c>
      <c r="H75" s="72">
        <f t="shared" si="11"/>
        <v>7.5</v>
      </c>
      <c r="I75" s="73">
        <f t="shared" si="12"/>
        <v>5</v>
      </c>
      <c r="J75" s="74"/>
      <c r="K75" s="32"/>
      <c r="L75" s="164" t="str">
        <f t="shared" si="13"/>
        <v>非結球レタス夏まき</v>
      </c>
      <c r="M75" s="140">
        <f t="shared" si="14"/>
        <v>4</v>
      </c>
      <c r="N75" s="140">
        <f t="shared" si="15"/>
        <v>3</v>
      </c>
      <c r="O75" s="141">
        <v>0</v>
      </c>
      <c r="P75" s="142">
        <f t="shared" si="16"/>
        <v>7.5</v>
      </c>
      <c r="Q75" s="142">
        <f t="shared" si="17"/>
        <v>5</v>
      </c>
      <c r="R75" s="163">
        <v>0</v>
      </c>
    </row>
    <row r="76" spans="1:18" s="86" customFormat="1" ht="17.45" customHeight="1">
      <c r="A76" s="43"/>
      <c r="B76" s="95" t="s">
        <v>357</v>
      </c>
      <c r="C76" s="436" t="s">
        <v>337</v>
      </c>
      <c r="D76" s="62">
        <v>5</v>
      </c>
      <c r="E76" s="63">
        <f t="shared" si="9"/>
        <v>3</v>
      </c>
      <c r="F76" s="64">
        <f t="shared" si="10"/>
        <v>2</v>
      </c>
      <c r="G76" s="62">
        <v>13</v>
      </c>
      <c r="H76" s="65">
        <f t="shared" si="11"/>
        <v>9.75</v>
      </c>
      <c r="I76" s="66">
        <f t="shared" si="12"/>
        <v>6.5</v>
      </c>
      <c r="J76" s="67"/>
      <c r="K76" s="32"/>
      <c r="L76" s="164" t="str">
        <f t="shared" si="13"/>
        <v>非結球レタス秋まき・冬まき</v>
      </c>
      <c r="M76" s="140">
        <f t="shared" si="14"/>
        <v>3</v>
      </c>
      <c r="N76" s="140">
        <f t="shared" si="15"/>
        <v>2</v>
      </c>
      <c r="O76" s="141">
        <v>0</v>
      </c>
      <c r="P76" s="142">
        <f t="shared" si="16"/>
        <v>9.75</v>
      </c>
      <c r="Q76" s="142">
        <f t="shared" si="17"/>
        <v>6.5</v>
      </c>
      <c r="R76" s="163">
        <v>0</v>
      </c>
    </row>
    <row r="77" spans="1:18" s="86" customFormat="1" ht="17.45" customHeight="1">
      <c r="A77" s="43" t="s">
        <v>359</v>
      </c>
      <c r="B77" s="150" t="s">
        <v>360</v>
      </c>
      <c r="C77" s="434" t="s">
        <v>331</v>
      </c>
      <c r="D77" s="50">
        <v>10</v>
      </c>
      <c r="E77" s="51">
        <f t="shared" si="9"/>
        <v>7</v>
      </c>
      <c r="F77" s="52">
        <f t="shared" si="10"/>
        <v>5</v>
      </c>
      <c r="G77" s="50">
        <v>25</v>
      </c>
      <c r="H77" s="53">
        <f t="shared" si="11"/>
        <v>18.75</v>
      </c>
      <c r="I77" s="54">
        <f t="shared" si="12"/>
        <v>12.5</v>
      </c>
      <c r="J77" s="55"/>
      <c r="K77" s="32"/>
      <c r="L77" s="164" t="str">
        <f t="shared" si="13"/>
        <v>ブロッコリー春まき</v>
      </c>
      <c r="M77" s="140">
        <f t="shared" si="14"/>
        <v>7</v>
      </c>
      <c r="N77" s="140">
        <f t="shared" si="15"/>
        <v>5</v>
      </c>
      <c r="O77" s="141">
        <v>0</v>
      </c>
      <c r="P77" s="142">
        <f t="shared" si="16"/>
        <v>18.75</v>
      </c>
      <c r="Q77" s="142">
        <f t="shared" si="17"/>
        <v>12.5</v>
      </c>
      <c r="R77" s="163">
        <v>0</v>
      </c>
    </row>
    <row r="78" spans="1:18" s="86" customFormat="1" ht="17.45" customHeight="1">
      <c r="A78" s="43"/>
      <c r="B78" s="151" t="s">
        <v>360</v>
      </c>
      <c r="C78" s="445" t="s">
        <v>361</v>
      </c>
      <c r="D78" s="98">
        <v>10</v>
      </c>
      <c r="E78" s="99">
        <f t="shared" si="9"/>
        <v>7</v>
      </c>
      <c r="F78" s="100">
        <f t="shared" si="10"/>
        <v>5</v>
      </c>
      <c r="G78" s="98">
        <v>25</v>
      </c>
      <c r="H78" s="101">
        <f t="shared" si="11"/>
        <v>18.75</v>
      </c>
      <c r="I78" s="102">
        <f t="shared" si="12"/>
        <v>12.5</v>
      </c>
      <c r="J78" s="103"/>
      <c r="K78" s="32"/>
      <c r="L78" s="164" t="str">
        <f t="shared" si="13"/>
        <v>ブロッコリー夏まき</v>
      </c>
      <c r="M78" s="140">
        <f t="shared" si="14"/>
        <v>7</v>
      </c>
      <c r="N78" s="140">
        <f t="shared" si="15"/>
        <v>5</v>
      </c>
      <c r="O78" s="141">
        <v>0</v>
      </c>
      <c r="P78" s="142">
        <f t="shared" si="16"/>
        <v>18.75</v>
      </c>
      <c r="Q78" s="142">
        <f t="shared" si="17"/>
        <v>12.5</v>
      </c>
      <c r="R78" s="163">
        <v>0</v>
      </c>
    </row>
    <row r="79" spans="1:18" s="86" customFormat="1" ht="17.45" customHeight="1">
      <c r="A79" s="43"/>
      <c r="B79" s="152" t="s">
        <v>360</v>
      </c>
      <c r="C79" s="436" t="s">
        <v>333</v>
      </c>
      <c r="D79" s="62">
        <v>6.2</v>
      </c>
      <c r="E79" s="63">
        <f t="shared" si="9"/>
        <v>4</v>
      </c>
      <c r="F79" s="64">
        <f t="shared" si="10"/>
        <v>3</v>
      </c>
      <c r="G79" s="62">
        <v>20</v>
      </c>
      <c r="H79" s="65">
        <f t="shared" si="11"/>
        <v>15</v>
      </c>
      <c r="I79" s="66">
        <f t="shared" si="12"/>
        <v>10</v>
      </c>
      <c r="J79" s="67"/>
      <c r="K79" s="32"/>
      <c r="L79" s="164" t="str">
        <f t="shared" si="13"/>
        <v>ブロッコリー冬まき</v>
      </c>
      <c r="M79" s="140">
        <f t="shared" si="14"/>
        <v>4</v>
      </c>
      <c r="N79" s="140">
        <f t="shared" si="15"/>
        <v>3</v>
      </c>
      <c r="O79" s="141">
        <v>0</v>
      </c>
      <c r="P79" s="142">
        <f t="shared" si="16"/>
        <v>15</v>
      </c>
      <c r="Q79" s="142">
        <f t="shared" si="17"/>
        <v>10</v>
      </c>
      <c r="R79" s="163">
        <v>0</v>
      </c>
    </row>
    <row r="80" spans="1:18" s="86" customFormat="1" ht="17.45" customHeight="1">
      <c r="A80" s="43"/>
      <c r="B80" s="116" t="s">
        <v>362</v>
      </c>
      <c r="C80" s="434" t="s">
        <v>363</v>
      </c>
      <c r="D80" s="50">
        <v>7</v>
      </c>
      <c r="E80" s="51">
        <f t="shared" si="9"/>
        <v>5</v>
      </c>
      <c r="F80" s="52">
        <f t="shared" si="10"/>
        <v>3</v>
      </c>
      <c r="G80" s="50">
        <v>14</v>
      </c>
      <c r="H80" s="53">
        <f t="shared" si="11"/>
        <v>10.5</v>
      </c>
      <c r="I80" s="54">
        <f t="shared" si="12"/>
        <v>7</v>
      </c>
      <c r="J80" s="55"/>
      <c r="K80" s="32"/>
      <c r="L80" s="164" t="str">
        <f t="shared" si="13"/>
        <v>ホウレンソウ春～初秋まき</v>
      </c>
      <c r="M80" s="140">
        <f t="shared" si="14"/>
        <v>5</v>
      </c>
      <c r="N80" s="140">
        <f t="shared" si="15"/>
        <v>3</v>
      </c>
      <c r="O80" s="141">
        <v>0</v>
      </c>
      <c r="P80" s="142">
        <f t="shared" si="16"/>
        <v>10.5</v>
      </c>
      <c r="Q80" s="142">
        <f t="shared" si="17"/>
        <v>7</v>
      </c>
      <c r="R80" s="163">
        <v>0</v>
      </c>
    </row>
    <row r="81" spans="1:18" s="86" customFormat="1" ht="17.45" customHeight="1">
      <c r="A81" s="43"/>
      <c r="B81" s="95" t="s">
        <v>362</v>
      </c>
      <c r="C81" s="436" t="s">
        <v>364</v>
      </c>
      <c r="D81" s="62">
        <v>4</v>
      </c>
      <c r="E81" s="63">
        <f t="shared" si="9"/>
        <v>3</v>
      </c>
      <c r="F81" s="64">
        <f t="shared" si="10"/>
        <v>2</v>
      </c>
      <c r="G81" s="62">
        <v>15</v>
      </c>
      <c r="H81" s="65">
        <f t="shared" si="11"/>
        <v>11.25</v>
      </c>
      <c r="I81" s="66">
        <f t="shared" si="12"/>
        <v>7.5</v>
      </c>
      <c r="J81" s="67"/>
      <c r="K81" s="32"/>
      <c r="L81" s="164" t="str">
        <f t="shared" si="13"/>
        <v>ホウレンソウ秋まき・冬まき</v>
      </c>
      <c r="M81" s="140">
        <f t="shared" si="14"/>
        <v>3</v>
      </c>
      <c r="N81" s="140">
        <f t="shared" si="15"/>
        <v>2</v>
      </c>
      <c r="O81" s="141">
        <v>0</v>
      </c>
      <c r="P81" s="142">
        <f t="shared" si="16"/>
        <v>11.25</v>
      </c>
      <c r="Q81" s="142">
        <f t="shared" si="17"/>
        <v>7.5</v>
      </c>
      <c r="R81" s="163">
        <v>0</v>
      </c>
    </row>
    <row r="82" spans="1:18" s="86" customFormat="1" ht="17.45" customHeight="1">
      <c r="A82" s="43"/>
      <c r="B82" s="116" t="s">
        <v>365</v>
      </c>
      <c r="C82" s="434" t="s">
        <v>366</v>
      </c>
      <c r="D82" s="50">
        <v>5</v>
      </c>
      <c r="E82" s="51">
        <f t="shared" si="9"/>
        <v>3</v>
      </c>
      <c r="F82" s="52">
        <f t="shared" si="10"/>
        <v>2</v>
      </c>
      <c r="G82" s="50">
        <v>14</v>
      </c>
      <c r="H82" s="53">
        <f t="shared" si="11"/>
        <v>10.5</v>
      </c>
      <c r="I82" s="54">
        <f t="shared" si="12"/>
        <v>7</v>
      </c>
      <c r="J82" s="55"/>
      <c r="K82" s="32"/>
      <c r="L82" s="164" t="str">
        <f t="shared" si="13"/>
        <v>ミズナ春～秋まき</v>
      </c>
      <c r="M82" s="140">
        <f t="shared" si="14"/>
        <v>3</v>
      </c>
      <c r="N82" s="140">
        <f t="shared" si="15"/>
        <v>2</v>
      </c>
      <c r="O82" s="141">
        <v>0</v>
      </c>
      <c r="P82" s="142">
        <f t="shared" si="16"/>
        <v>10.5</v>
      </c>
      <c r="Q82" s="142">
        <f t="shared" si="17"/>
        <v>7</v>
      </c>
      <c r="R82" s="163">
        <v>0</v>
      </c>
    </row>
    <row r="83" spans="1:18" s="86" customFormat="1" ht="17.45" customHeight="1">
      <c r="A83" s="43"/>
      <c r="B83" s="95" t="s">
        <v>365</v>
      </c>
      <c r="C83" s="436" t="s">
        <v>333</v>
      </c>
      <c r="D83" s="62">
        <v>4</v>
      </c>
      <c r="E83" s="63">
        <f t="shared" si="9"/>
        <v>3</v>
      </c>
      <c r="F83" s="64">
        <f t="shared" si="10"/>
        <v>2</v>
      </c>
      <c r="G83" s="62">
        <v>8</v>
      </c>
      <c r="H83" s="65">
        <f t="shared" si="11"/>
        <v>6</v>
      </c>
      <c r="I83" s="66">
        <f t="shared" si="12"/>
        <v>4</v>
      </c>
      <c r="J83" s="67"/>
      <c r="K83" s="32"/>
      <c r="L83" s="164" t="str">
        <f t="shared" si="13"/>
        <v>ミズナ冬まき</v>
      </c>
      <c r="M83" s="140">
        <f t="shared" si="14"/>
        <v>3</v>
      </c>
      <c r="N83" s="140">
        <f t="shared" si="15"/>
        <v>2</v>
      </c>
      <c r="O83" s="141">
        <v>0</v>
      </c>
      <c r="P83" s="142">
        <f t="shared" si="16"/>
        <v>6</v>
      </c>
      <c r="Q83" s="142">
        <f t="shared" si="17"/>
        <v>4</v>
      </c>
      <c r="R83" s="163">
        <v>0</v>
      </c>
    </row>
    <row r="84" spans="1:18" s="86" customFormat="1" ht="17.45" customHeight="1">
      <c r="A84" s="43"/>
      <c r="B84" s="147" t="s">
        <v>155</v>
      </c>
      <c r="C84" s="434" t="s">
        <v>338</v>
      </c>
      <c r="D84" s="50">
        <v>36</v>
      </c>
      <c r="E84" s="51">
        <f t="shared" si="9"/>
        <v>27</v>
      </c>
      <c r="F84" s="52">
        <f t="shared" si="10"/>
        <v>18</v>
      </c>
      <c r="G84" s="50">
        <v>30</v>
      </c>
      <c r="H84" s="53">
        <f t="shared" si="11"/>
        <v>22.5</v>
      </c>
      <c r="I84" s="54">
        <f t="shared" si="12"/>
        <v>15</v>
      </c>
      <c r="J84" s="55"/>
      <c r="K84" s="32"/>
      <c r="L84" s="164" t="str">
        <f t="shared" si="13"/>
        <v>ミニトマト促成（施設）</v>
      </c>
      <c r="M84" s="140">
        <f t="shared" si="14"/>
        <v>27</v>
      </c>
      <c r="N84" s="140">
        <f t="shared" si="15"/>
        <v>18</v>
      </c>
      <c r="O84" s="141">
        <v>0</v>
      </c>
      <c r="P84" s="142">
        <f t="shared" si="16"/>
        <v>22.5</v>
      </c>
      <c r="Q84" s="142">
        <f t="shared" si="17"/>
        <v>15</v>
      </c>
      <c r="R84" s="163">
        <v>0</v>
      </c>
    </row>
    <row r="85" spans="1:18" s="86" customFormat="1" ht="17.45" customHeight="1">
      <c r="A85" s="43"/>
      <c r="B85" s="149" t="s">
        <v>155</v>
      </c>
      <c r="C85" s="437" t="s">
        <v>339</v>
      </c>
      <c r="D85" s="69">
        <v>17</v>
      </c>
      <c r="E85" s="70">
        <f t="shared" si="9"/>
        <v>12</v>
      </c>
      <c r="F85" s="71">
        <f t="shared" si="10"/>
        <v>8</v>
      </c>
      <c r="G85" s="69">
        <v>30</v>
      </c>
      <c r="H85" s="72">
        <f t="shared" si="11"/>
        <v>22.5</v>
      </c>
      <c r="I85" s="73">
        <f t="shared" si="12"/>
        <v>15</v>
      </c>
      <c r="J85" s="74"/>
      <c r="K85" s="32"/>
      <c r="L85" s="164" t="str">
        <f t="shared" si="13"/>
        <v>ミニトマト半促成（施設）</v>
      </c>
      <c r="M85" s="140">
        <f t="shared" si="14"/>
        <v>12</v>
      </c>
      <c r="N85" s="140">
        <f t="shared" si="15"/>
        <v>8</v>
      </c>
      <c r="O85" s="141">
        <v>0</v>
      </c>
      <c r="P85" s="142">
        <f t="shared" si="16"/>
        <v>22.5</v>
      </c>
      <c r="Q85" s="142">
        <f t="shared" si="17"/>
        <v>15</v>
      </c>
      <c r="R85" s="163">
        <v>0</v>
      </c>
    </row>
    <row r="86" spans="1:18" s="86" customFormat="1" ht="17.45" customHeight="1">
      <c r="A86" s="43"/>
      <c r="B86" s="149" t="s">
        <v>155</v>
      </c>
      <c r="C86" s="437" t="s">
        <v>300</v>
      </c>
      <c r="D86" s="69">
        <v>17</v>
      </c>
      <c r="E86" s="70">
        <f t="shared" si="9"/>
        <v>12</v>
      </c>
      <c r="F86" s="71">
        <f t="shared" si="10"/>
        <v>8</v>
      </c>
      <c r="G86" s="69">
        <v>25</v>
      </c>
      <c r="H86" s="72">
        <f t="shared" si="11"/>
        <v>18.75</v>
      </c>
      <c r="I86" s="73">
        <f t="shared" si="12"/>
        <v>12.5</v>
      </c>
      <c r="J86" s="74"/>
      <c r="K86" s="32"/>
      <c r="L86" s="164" t="str">
        <f t="shared" si="13"/>
        <v>ミニトマト早熟・普通</v>
      </c>
      <c r="M86" s="140">
        <f t="shared" si="14"/>
        <v>12</v>
      </c>
      <c r="N86" s="140">
        <f t="shared" si="15"/>
        <v>8</v>
      </c>
      <c r="O86" s="141">
        <v>0</v>
      </c>
      <c r="P86" s="142">
        <f t="shared" si="16"/>
        <v>18.75</v>
      </c>
      <c r="Q86" s="142">
        <f t="shared" si="17"/>
        <v>12.5</v>
      </c>
      <c r="R86" s="163">
        <v>0</v>
      </c>
    </row>
    <row r="87" spans="1:18" s="86" customFormat="1" ht="17.45" customHeight="1">
      <c r="A87" s="43"/>
      <c r="B87" s="149" t="s">
        <v>155</v>
      </c>
      <c r="C87" s="437" t="s">
        <v>301</v>
      </c>
      <c r="D87" s="69">
        <v>17</v>
      </c>
      <c r="E87" s="70">
        <f t="shared" si="9"/>
        <v>12</v>
      </c>
      <c r="F87" s="71">
        <f t="shared" si="10"/>
        <v>8</v>
      </c>
      <c r="G87" s="69">
        <v>15</v>
      </c>
      <c r="H87" s="72">
        <f t="shared" si="11"/>
        <v>11.25</v>
      </c>
      <c r="I87" s="73">
        <f t="shared" si="12"/>
        <v>7.5</v>
      </c>
      <c r="J87" s="74"/>
      <c r="K87" s="32"/>
      <c r="L87" s="164" t="str">
        <f t="shared" si="13"/>
        <v>ミニトマト抑制（施設）</v>
      </c>
      <c r="M87" s="140">
        <f t="shared" si="14"/>
        <v>12</v>
      </c>
      <c r="N87" s="140">
        <f t="shared" si="15"/>
        <v>8</v>
      </c>
      <c r="O87" s="141">
        <v>0</v>
      </c>
      <c r="P87" s="142">
        <f t="shared" si="16"/>
        <v>11.25</v>
      </c>
      <c r="Q87" s="142">
        <f t="shared" si="17"/>
        <v>7.5</v>
      </c>
      <c r="R87" s="163">
        <v>0</v>
      </c>
    </row>
    <row r="88" spans="1:18" s="86" customFormat="1" ht="14.25">
      <c r="A88" s="43"/>
      <c r="B88" s="25" t="s">
        <v>155</v>
      </c>
      <c r="C88" s="436" t="s">
        <v>340</v>
      </c>
      <c r="D88" s="62">
        <v>11</v>
      </c>
      <c r="E88" s="63">
        <f t="shared" si="9"/>
        <v>8</v>
      </c>
      <c r="F88" s="64">
        <f t="shared" si="10"/>
        <v>5</v>
      </c>
      <c r="G88" s="62">
        <v>40</v>
      </c>
      <c r="H88" s="65">
        <f t="shared" si="11"/>
        <v>30</v>
      </c>
      <c r="I88" s="66">
        <f t="shared" si="12"/>
        <v>20</v>
      </c>
      <c r="J88" s="96"/>
      <c r="K88" s="32"/>
      <c r="L88" s="164" t="str">
        <f t="shared" si="13"/>
        <v>ミニトマト小笠原（施設）</v>
      </c>
      <c r="M88" s="140">
        <f t="shared" si="14"/>
        <v>8</v>
      </c>
      <c r="N88" s="140">
        <f t="shared" si="15"/>
        <v>5</v>
      </c>
      <c r="O88" s="141">
        <v>0</v>
      </c>
      <c r="P88" s="142">
        <f t="shared" si="16"/>
        <v>30</v>
      </c>
      <c r="Q88" s="142">
        <f t="shared" si="17"/>
        <v>20</v>
      </c>
      <c r="R88" s="163">
        <v>0</v>
      </c>
    </row>
    <row r="89" spans="1:18" s="86" customFormat="1" ht="17.45" customHeight="1">
      <c r="A89" s="68"/>
      <c r="B89" s="88" t="s">
        <v>367</v>
      </c>
      <c r="C89" s="433" t="s">
        <v>275</v>
      </c>
      <c r="D89" s="45">
        <v>0</v>
      </c>
      <c r="E89" s="104" t="s">
        <v>368</v>
      </c>
      <c r="F89" s="105" t="s">
        <v>369</v>
      </c>
      <c r="G89" s="45">
        <v>0</v>
      </c>
      <c r="H89" s="106" t="s">
        <v>369</v>
      </c>
      <c r="I89" s="107" t="s">
        <v>369</v>
      </c>
      <c r="J89" s="48"/>
      <c r="K89" s="32"/>
      <c r="L89" s="164" t="str">
        <f t="shared" si="13"/>
        <v>モミジガサ普通</v>
      </c>
      <c r="M89" s="140" t="str">
        <f t="shared" si="14"/>
        <v>-</v>
      </c>
      <c r="N89" s="140" t="str">
        <f t="shared" si="15"/>
        <v>-</v>
      </c>
      <c r="O89" s="141">
        <v>0</v>
      </c>
      <c r="P89" s="142" t="str">
        <f t="shared" si="16"/>
        <v>-</v>
      </c>
      <c r="Q89" s="142" t="str">
        <f t="shared" si="17"/>
        <v>-</v>
      </c>
      <c r="R89" s="163">
        <v>0</v>
      </c>
    </row>
    <row r="90" spans="1:18" s="86" customFormat="1" ht="17.45" customHeight="1">
      <c r="A90" s="68"/>
      <c r="B90" s="95" t="s">
        <v>370</v>
      </c>
      <c r="C90" s="442" t="s">
        <v>300</v>
      </c>
      <c r="D90" s="82">
        <v>2</v>
      </c>
      <c r="E90" s="83">
        <f t="shared" si="9"/>
        <v>1</v>
      </c>
      <c r="F90" s="84">
        <f t="shared" si="10"/>
        <v>1</v>
      </c>
      <c r="G90" s="82">
        <v>14</v>
      </c>
      <c r="H90" s="29">
        <f t="shared" si="11"/>
        <v>10.5</v>
      </c>
      <c r="I90" s="30">
        <f t="shared" si="12"/>
        <v>7</v>
      </c>
      <c r="J90" s="31"/>
      <c r="K90" s="32"/>
      <c r="L90" s="164" t="str">
        <f t="shared" si="13"/>
        <v>モロヘイヤ早熟・普通</v>
      </c>
      <c r="M90" s="140">
        <f t="shared" si="14"/>
        <v>1</v>
      </c>
      <c r="N90" s="140">
        <f t="shared" si="15"/>
        <v>1</v>
      </c>
      <c r="O90" s="141">
        <v>0</v>
      </c>
      <c r="P90" s="142">
        <f t="shared" si="16"/>
        <v>10.5</v>
      </c>
      <c r="Q90" s="142">
        <f t="shared" si="17"/>
        <v>7</v>
      </c>
      <c r="R90" s="163">
        <v>0</v>
      </c>
    </row>
    <row r="91" spans="1:18" s="86" customFormat="1" ht="17.45" customHeight="1">
      <c r="A91" s="43"/>
      <c r="B91" s="88" t="s">
        <v>371</v>
      </c>
      <c r="C91" s="433" t="s">
        <v>278</v>
      </c>
      <c r="D91" s="56">
        <v>8</v>
      </c>
      <c r="E91" s="46">
        <f t="shared" si="9"/>
        <v>6</v>
      </c>
      <c r="F91" s="47">
        <f t="shared" si="10"/>
        <v>4</v>
      </c>
      <c r="G91" s="56">
        <v>20</v>
      </c>
      <c r="H91" s="36">
        <f t="shared" si="11"/>
        <v>15</v>
      </c>
      <c r="I91" s="37">
        <f t="shared" si="12"/>
        <v>10</v>
      </c>
      <c r="J91" s="48"/>
      <c r="K91" s="32"/>
      <c r="L91" s="164" t="str">
        <f t="shared" si="13"/>
        <v>ヤマノイモ普通</v>
      </c>
      <c r="M91" s="140">
        <f t="shared" si="14"/>
        <v>6</v>
      </c>
      <c r="N91" s="140">
        <f t="shared" si="15"/>
        <v>4</v>
      </c>
      <c r="O91" s="141">
        <v>0</v>
      </c>
      <c r="P91" s="142">
        <f t="shared" si="16"/>
        <v>15</v>
      </c>
      <c r="Q91" s="142">
        <f t="shared" si="17"/>
        <v>10</v>
      </c>
      <c r="R91" s="163">
        <v>0</v>
      </c>
    </row>
    <row r="92" spans="1:18" s="86" customFormat="1" ht="21" customHeight="1">
      <c r="A92" s="89"/>
      <c r="B92" s="88" t="s">
        <v>372</v>
      </c>
      <c r="C92" s="433" t="s">
        <v>275</v>
      </c>
      <c r="D92" s="45">
        <v>4</v>
      </c>
      <c r="E92" s="46">
        <f>ROUNDDOWN($D92*0.75,0)</f>
        <v>3</v>
      </c>
      <c r="F92" s="47">
        <f>ROUNDDOWN($D92/2,0)</f>
        <v>2</v>
      </c>
      <c r="G92" s="45">
        <v>5</v>
      </c>
      <c r="H92" s="36">
        <f>G92*0.75</f>
        <v>3.75</v>
      </c>
      <c r="I92" s="37">
        <f>G92/2</f>
        <v>2.5</v>
      </c>
      <c r="J92" s="48"/>
      <c r="K92" s="32"/>
      <c r="L92" s="164" t="str">
        <f t="shared" si="13"/>
        <v>ラッカセイ普通</v>
      </c>
      <c r="M92" s="140">
        <f t="shared" si="14"/>
        <v>3</v>
      </c>
      <c r="N92" s="140">
        <f t="shared" si="15"/>
        <v>2</v>
      </c>
      <c r="O92" s="141">
        <v>0</v>
      </c>
      <c r="P92" s="142">
        <f t="shared" si="16"/>
        <v>3.75</v>
      </c>
      <c r="Q92" s="142">
        <f t="shared" si="17"/>
        <v>2.5</v>
      </c>
      <c r="R92" s="163">
        <v>0</v>
      </c>
    </row>
    <row r="93" spans="1:18" s="86" customFormat="1" ht="17.45" customHeight="1" thickBot="1">
      <c r="A93" s="43"/>
      <c r="B93" s="88" t="s">
        <v>373</v>
      </c>
      <c r="C93" s="433" t="s">
        <v>374</v>
      </c>
      <c r="D93" s="108">
        <v>3</v>
      </c>
      <c r="E93" s="46">
        <f>ROUNDDOWN($D93*0.75,0)</f>
        <v>2</v>
      </c>
      <c r="F93" s="47">
        <f>ROUNDDOWN($D93/2,0)</f>
        <v>1</v>
      </c>
      <c r="G93" s="108">
        <v>20</v>
      </c>
      <c r="H93" s="36">
        <f>G93*0.75</f>
        <v>15</v>
      </c>
      <c r="I93" s="37">
        <f>G93/2</f>
        <v>10</v>
      </c>
      <c r="J93" s="48"/>
      <c r="K93" s="32"/>
      <c r="L93" s="164" t="str">
        <f t="shared" si="13"/>
        <v>ラッキョウ普通（１年掘り）</v>
      </c>
      <c r="M93" s="140">
        <f t="shared" si="14"/>
        <v>2</v>
      </c>
      <c r="N93" s="140">
        <f t="shared" si="15"/>
        <v>1</v>
      </c>
      <c r="O93" s="141">
        <v>0</v>
      </c>
      <c r="P93" s="142">
        <f t="shared" si="16"/>
        <v>15</v>
      </c>
      <c r="Q93" s="142">
        <f t="shared" si="17"/>
        <v>10</v>
      </c>
      <c r="R93" s="163">
        <v>0</v>
      </c>
    </row>
    <row r="94" spans="1:18" s="86" customFormat="1" ht="17.45" customHeight="1">
      <c r="A94" s="43" t="s">
        <v>375</v>
      </c>
      <c r="B94" s="88" t="s">
        <v>376</v>
      </c>
      <c r="C94" s="433" t="s">
        <v>377</v>
      </c>
      <c r="D94" s="45">
        <v>8</v>
      </c>
      <c r="E94" s="46">
        <f t="shared" si="9"/>
        <v>6</v>
      </c>
      <c r="F94" s="47">
        <f t="shared" si="10"/>
        <v>4</v>
      </c>
      <c r="G94" s="45">
        <v>14</v>
      </c>
      <c r="H94" s="36">
        <f t="shared" si="11"/>
        <v>10.5</v>
      </c>
      <c r="I94" s="37">
        <f t="shared" si="12"/>
        <v>7</v>
      </c>
      <c r="J94" s="48"/>
      <c r="K94" s="32"/>
      <c r="L94" s="164" t="str">
        <f t="shared" si="13"/>
        <v>ルッコラ春まき・秋まき</v>
      </c>
      <c r="M94" s="140">
        <f t="shared" si="14"/>
        <v>6</v>
      </c>
      <c r="N94" s="140">
        <f t="shared" si="15"/>
        <v>4</v>
      </c>
      <c r="O94" s="141">
        <v>0</v>
      </c>
      <c r="P94" s="142">
        <f t="shared" si="16"/>
        <v>10.5</v>
      </c>
      <c r="Q94" s="142">
        <f t="shared" si="17"/>
        <v>7</v>
      </c>
      <c r="R94" s="163">
        <v>0</v>
      </c>
    </row>
    <row r="95" spans="1:18" s="86" customFormat="1" ht="28.5" customHeight="1">
      <c r="A95" s="109" t="s">
        <v>359</v>
      </c>
      <c r="B95" s="147" t="s">
        <v>378</v>
      </c>
      <c r="C95" s="446" t="s">
        <v>848</v>
      </c>
      <c r="D95" s="93">
        <v>8</v>
      </c>
      <c r="E95" s="110">
        <f t="shared" si="9"/>
        <v>6</v>
      </c>
      <c r="F95" s="111">
        <f t="shared" si="10"/>
        <v>4</v>
      </c>
      <c r="G95" s="93">
        <v>12</v>
      </c>
      <c r="H95" s="112">
        <f t="shared" si="11"/>
        <v>9</v>
      </c>
      <c r="I95" s="113">
        <f t="shared" si="12"/>
        <v>6</v>
      </c>
      <c r="J95" s="114"/>
      <c r="K95" s="32"/>
      <c r="L95" s="164" t="str">
        <f t="shared" si="13"/>
        <v>レタス春まき・夏まき・
秋まき</v>
      </c>
      <c r="M95" s="140">
        <f t="shared" si="14"/>
        <v>6</v>
      </c>
      <c r="N95" s="140">
        <f t="shared" si="15"/>
        <v>4</v>
      </c>
      <c r="O95" s="141">
        <v>0</v>
      </c>
      <c r="P95" s="142">
        <f t="shared" si="16"/>
        <v>9</v>
      </c>
      <c r="Q95" s="142">
        <f t="shared" si="17"/>
        <v>6</v>
      </c>
      <c r="R95" s="163">
        <v>0</v>
      </c>
    </row>
    <row r="96" spans="1:18" s="86" customFormat="1" ht="18.75" customHeight="1">
      <c r="A96" s="89"/>
      <c r="B96" s="25" t="s">
        <v>522</v>
      </c>
      <c r="C96" s="436" t="s">
        <v>333</v>
      </c>
      <c r="D96" s="62">
        <v>2</v>
      </c>
      <c r="E96" s="63">
        <f t="shared" si="9"/>
        <v>1</v>
      </c>
      <c r="F96" s="64">
        <f t="shared" si="10"/>
        <v>1</v>
      </c>
      <c r="G96" s="62">
        <v>20</v>
      </c>
      <c r="H96" s="65">
        <f t="shared" si="11"/>
        <v>15</v>
      </c>
      <c r="I96" s="66">
        <f t="shared" si="12"/>
        <v>10</v>
      </c>
      <c r="J96" s="67"/>
      <c r="K96" s="32"/>
      <c r="L96" s="164" t="str">
        <f t="shared" si="13"/>
        <v>レタス冬まき</v>
      </c>
      <c r="M96" s="140">
        <f t="shared" si="14"/>
        <v>1</v>
      </c>
      <c r="N96" s="140">
        <f t="shared" si="15"/>
        <v>1</v>
      </c>
      <c r="O96" s="141">
        <v>0</v>
      </c>
      <c r="P96" s="142">
        <f t="shared" si="16"/>
        <v>15</v>
      </c>
      <c r="Q96" s="142">
        <f t="shared" si="17"/>
        <v>10</v>
      </c>
      <c r="R96" s="163">
        <v>0</v>
      </c>
    </row>
    <row r="97" spans="1:18" s="86" customFormat="1" ht="17.45" customHeight="1">
      <c r="A97" s="24"/>
      <c r="B97" s="34" t="s">
        <v>379</v>
      </c>
      <c r="C97" s="442"/>
      <c r="D97" s="82">
        <v>10</v>
      </c>
      <c r="E97" s="83">
        <f t="shared" si="9"/>
        <v>7</v>
      </c>
      <c r="F97" s="84">
        <f t="shared" si="10"/>
        <v>5</v>
      </c>
      <c r="G97" s="82">
        <v>24</v>
      </c>
      <c r="H97" s="29">
        <f t="shared" si="11"/>
        <v>18</v>
      </c>
      <c r="I97" s="30">
        <f t="shared" si="12"/>
        <v>12</v>
      </c>
      <c r="J97" s="31"/>
      <c r="K97" s="32"/>
      <c r="L97" s="164" t="str">
        <f t="shared" si="13"/>
        <v>イチジク</v>
      </c>
      <c r="M97" s="140">
        <f t="shared" si="14"/>
        <v>7</v>
      </c>
      <c r="N97" s="140">
        <f t="shared" si="15"/>
        <v>5</v>
      </c>
      <c r="O97" s="141">
        <v>0</v>
      </c>
      <c r="P97" s="142">
        <f t="shared" si="16"/>
        <v>18</v>
      </c>
      <c r="Q97" s="142">
        <f t="shared" si="17"/>
        <v>12</v>
      </c>
      <c r="R97" s="163">
        <v>0</v>
      </c>
    </row>
    <row r="98" spans="1:18" s="86" customFormat="1" ht="17.45" customHeight="1">
      <c r="A98" s="43"/>
      <c r="B98" s="34" t="s">
        <v>380</v>
      </c>
      <c r="C98" s="433"/>
      <c r="D98" s="45">
        <v>8</v>
      </c>
      <c r="E98" s="46">
        <f t="shared" si="9"/>
        <v>6</v>
      </c>
      <c r="F98" s="47">
        <f t="shared" si="10"/>
        <v>4</v>
      </c>
      <c r="G98" s="45">
        <v>18</v>
      </c>
      <c r="H98" s="36">
        <f t="shared" si="11"/>
        <v>13.5</v>
      </c>
      <c r="I98" s="37">
        <f t="shared" si="12"/>
        <v>9</v>
      </c>
      <c r="J98" s="48"/>
      <c r="K98" s="32"/>
      <c r="L98" s="164" t="str">
        <f t="shared" si="13"/>
        <v>ウメ</v>
      </c>
      <c r="M98" s="140">
        <f t="shared" si="14"/>
        <v>6</v>
      </c>
      <c r="N98" s="140">
        <f t="shared" si="15"/>
        <v>4</v>
      </c>
      <c r="O98" s="141">
        <v>0</v>
      </c>
      <c r="P98" s="142">
        <f t="shared" si="16"/>
        <v>13.5</v>
      </c>
      <c r="Q98" s="142">
        <f t="shared" si="17"/>
        <v>9</v>
      </c>
      <c r="R98" s="163">
        <v>0</v>
      </c>
    </row>
    <row r="99" spans="1:18" s="86" customFormat="1" ht="17.45" customHeight="1">
      <c r="A99" s="43"/>
      <c r="B99" s="34" t="s">
        <v>381</v>
      </c>
      <c r="C99" s="433"/>
      <c r="D99" s="45">
        <v>13</v>
      </c>
      <c r="E99" s="46">
        <f t="shared" si="9"/>
        <v>9</v>
      </c>
      <c r="F99" s="47">
        <f t="shared" si="10"/>
        <v>6</v>
      </c>
      <c r="G99" s="45">
        <v>25</v>
      </c>
      <c r="H99" s="36">
        <f t="shared" si="11"/>
        <v>18.75</v>
      </c>
      <c r="I99" s="37">
        <f t="shared" si="12"/>
        <v>12.5</v>
      </c>
      <c r="J99" s="48"/>
      <c r="K99" s="32"/>
      <c r="L99" s="164" t="str">
        <f t="shared" si="13"/>
        <v>温州ミカン</v>
      </c>
      <c r="M99" s="140">
        <f t="shared" si="14"/>
        <v>9</v>
      </c>
      <c r="N99" s="140">
        <f t="shared" si="15"/>
        <v>6</v>
      </c>
      <c r="O99" s="141">
        <v>0</v>
      </c>
      <c r="P99" s="142">
        <f t="shared" si="16"/>
        <v>18.75</v>
      </c>
      <c r="Q99" s="142">
        <f t="shared" si="17"/>
        <v>12.5</v>
      </c>
      <c r="R99" s="163">
        <v>0</v>
      </c>
    </row>
    <row r="100" spans="1:18" s="86" customFormat="1" ht="17.45" customHeight="1">
      <c r="A100" s="43" t="s">
        <v>382</v>
      </c>
      <c r="B100" s="88" t="s">
        <v>383</v>
      </c>
      <c r="C100" s="433"/>
      <c r="D100" s="45">
        <v>10</v>
      </c>
      <c r="E100" s="46">
        <f t="shared" si="9"/>
        <v>7</v>
      </c>
      <c r="F100" s="47">
        <f t="shared" si="10"/>
        <v>5</v>
      </c>
      <c r="G100" s="45">
        <v>14</v>
      </c>
      <c r="H100" s="36">
        <f t="shared" si="11"/>
        <v>10.5</v>
      </c>
      <c r="I100" s="37">
        <f t="shared" si="12"/>
        <v>7</v>
      </c>
      <c r="J100" s="48"/>
      <c r="K100" s="32"/>
      <c r="L100" s="164" t="str">
        <f t="shared" si="13"/>
        <v>カキ</v>
      </c>
      <c r="M100" s="140">
        <f t="shared" si="14"/>
        <v>7</v>
      </c>
      <c r="N100" s="140">
        <f t="shared" si="15"/>
        <v>5</v>
      </c>
      <c r="O100" s="141">
        <v>0</v>
      </c>
      <c r="P100" s="142">
        <f t="shared" si="16"/>
        <v>10.5</v>
      </c>
      <c r="Q100" s="142">
        <f t="shared" si="17"/>
        <v>7</v>
      </c>
      <c r="R100" s="163">
        <v>0</v>
      </c>
    </row>
    <row r="101" spans="1:18" s="86" customFormat="1" ht="17.45" customHeight="1">
      <c r="A101" s="43"/>
      <c r="B101" s="115" t="s">
        <v>384</v>
      </c>
      <c r="C101" s="433"/>
      <c r="D101" s="45">
        <v>11</v>
      </c>
      <c r="E101" s="46">
        <f t="shared" si="9"/>
        <v>8</v>
      </c>
      <c r="F101" s="47">
        <f t="shared" si="10"/>
        <v>5</v>
      </c>
      <c r="G101" s="45">
        <v>16</v>
      </c>
      <c r="H101" s="36">
        <f t="shared" si="11"/>
        <v>12</v>
      </c>
      <c r="I101" s="37">
        <f t="shared" si="12"/>
        <v>8</v>
      </c>
      <c r="J101" s="48"/>
      <c r="K101" s="32"/>
      <c r="L101" s="164" t="str">
        <f t="shared" si="13"/>
        <v>キウイフルーツ</v>
      </c>
      <c r="M101" s="140">
        <f t="shared" si="14"/>
        <v>8</v>
      </c>
      <c r="N101" s="140">
        <f t="shared" si="15"/>
        <v>5</v>
      </c>
      <c r="O101" s="141">
        <v>0</v>
      </c>
      <c r="P101" s="142">
        <f t="shared" si="16"/>
        <v>12</v>
      </c>
      <c r="Q101" s="142">
        <f t="shared" si="17"/>
        <v>8</v>
      </c>
      <c r="R101" s="163">
        <v>0</v>
      </c>
    </row>
    <row r="102" spans="1:18" s="86" customFormat="1" ht="17.45" customHeight="1">
      <c r="A102" s="43"/>
      <c r="B102" s="88" t="s">
        <v>385</v>
      </c>
      <c r="C102" s="433"/>
      <c r="D102" s="45">
        <v>4</v>
      </c>
      <c r="E102" s="46">
        <f t="shared" si="9"/>
        <v>3</v>
      </c>
      <c r="F102" s="47">
        <f t="shared" si="10"/>
        <v>2</v>
      </c>
      <c r="G102" s="45">
        <v>5</v>
      </c>
      <c r="H102" s="36">
        <f t="shared" si="11"/>
        <v>3.75</v>
      </c>
      <c r="I102" s="37">
        <f t="shared" si="12"/>
        <v>2.5</v>
      </c>
      <c r="J102" s="48"/>
      <c r="K102" s="32"/>
      <c r="L102" s="164" t="str">
        <f t="shared" si="13"/>
        <v>クリ</v>
      </c>
      <c r="M102" s="140">
        <f t="shared" si="14"/>
        <v>3</v>
      </c>
      <c r="N102" s="140">
        <f t="shared" si="15"/>
        <v>2</v>
      </c>
      <c r="O102" s="141">
        <v>0</v>
      </c>
      <c r="P102" s="142">
        <f t="shared" si="16"/>
        <v>3.75</v>
      </c>
      <c r="Q102" s="142">
        <f t="shared" si="17"/>
        <v>2.5</v>
      </c>
      <c r="R102" s="163">
        <v>0</v>
      </c>
    </row>
    <row r="103" spans="1:18" s="86" customFormat="1" ht="17.45" customHeight="1">
      <c r="A103" s="43"/>
      <c r="B103" s="88" t="s">
        <v>386</v>
      </c>
      <c r="C103" s="433"/>
      <c r="D103" s="45">
        <v>36</v>
      </c>
      <c r="E103" s="46">
        <f t="shared" si="9"/>
        <v>27</v>
      </c>
      <c r="F103" s="47">
        <f t="shared" si="10"/>
        <v>18</v>
      </c>
      <c r="G103" s="45">
        <v>30</v>
      </c>
      <c r="H103" s="36">
        <f t="shared" si="11"/>
        <v>22.5</v>
      </c>
      <c r="I103" s="37">
        <f t="shared" si="12"/>
        <v>15</v>
      </c>
      <c r="J103" s="48"/>
      <c r="K103" s="32"/>
      <c r="L103" s="164" t="str">
        <f t="shared" si="13"/>
        <v>ナシ</v>
      </c>
      <c r="M103" s="140">
        <f t="shared" si="14"/>
        <v>27</v>
      </c>
      <c r="N103" s="140">
        <f t="shared" si="15"/>
        <v>18</v>
      </c>
      <c r="O103" s="141">
        <v>0</v>
      </c>
      <c r="P103" s="142">
        <f t="shared" si="16"/>
        <v>22.5</v>
      </c>
      <c r="Q103" s="142">
        <f t="shared" si="17"/>
        <v>15</v>
      </c>
      <c r="R103" s="163">
        <v>0</v>
      </c>
    </row>
    <row r="104" spans="1:18" s="86" customFormat="1" ht="17.45" customHeight="1">
      <c r="A104" s="43" t="s">
        <v>387</v>
      </c>
      <c r="B104" s="88" t="s">
        <v>388</v>
      </c>
      <c r="C104" s="433"/>
      <c r="D104" s="429">
        <v>29</v>
      </c>
      <c r="E104" s="46">
        <f t="shared" si="9"/>
        <v>21</v>
      </c>
      <c r="F104" s="47">
        <f t="shared" si="10"/>
        <v>14</v>
      </c>
      <c r="G104" s="45">
        <v>8</v>
      </c>
      <c r="H104" s="36">
        <f t="shared" si="11"/>
        <v>6</v>
      </c>
      <c r="I104" s="37">
        <f t="shared" si="12"/>
        <v>4</v>
      </c>
      <c r="J104" s="48"/>
      <c r="K104" s="32"/>
      <c r="L104" s="164" t="str">
        <f t="shared" si="13"/>
        <v>ブドウ</v>
      </c>
      <c r="M104" s="140">
        <f t="shared" si="14"/>
        <v>21</v>
      </c>
      <c r="N104" s="140">
        <f t="shared" si="15"/>
        <v>14</v>
      </c>
      <c r="O104" s="141">
        <v>0</v>
      </c>
      <c r="P104" s="142">
        <f t="shared" si="16"/>
        <v>6</v>
      </c>
      <c r="Q104" s="142">
        <f t="shared" si="17"/>
        <v>4</v>
      </c>
      <c r="R104" s="163">
        <v>0</v>
      </c>
    </row>
    <row r="105" spans="1:18" s="86" customFormat="1" ht="17.45" customHeight="1">
      <c r="A105" s="43"/>
      <c r="B105" s="88" t="s">
        <v>389</v>
      </c>
      <c r="C105" s="433"/>
      <c r="D105" s="45">
        <v>4</v>
      </c>
      <c r="E105" s="46">
        <f t="shared" si="9"/>
        <v>3</v>
      </c>
      <c r="F105" s="47">
        <f t="shared" si="10"/>
        <v>2</v>
      </c>
      <c r="G105" s="45">
        <v>10</v>
      </c>
      <c r="H105" s="36">
        <f t="shared" si="11"/>
        <v>7.5</v>
      </c>
      <c r="I105" s="37">
        <f t="shared" si="12"/>
        <v>5</v>
      </c>
      <c r="J105" s="48"/>
      <c r="K105" s="32"/>
      <c r="L105" s="164" t="str">
        <f t="shared" si="13"/>
        <v>ブルーベリー</v>
      </c>
      <c r="M105" s="140">
        <f t="shared" si="14"/>
        <v>3</v>
      </c>
      <c r="N105" s="140">
        <f t="shared" si="15"/>
        <v>2</v>
      </c>
      <c r="O105" s="141">
        <v>0</v>
      </c>
      <c r="P105" s="142">
        <f t="shared" si="16"/>
        <v>7.5</v>
      </c>
      <c r="Q105" s="142">
        <f t="shared" si="17"/>
        <v>5</v>
      </c>
      <c r="R105" s="163">
        <v>0</v>
      </c>
    </row>
    <row r="106" spans="1:18" s="86" customFormat="1" ht="28.5" customHeight="1">
      <c r="A106" s="43"/>
      <c r="B106" s="116" t="s">
        <v>408</v>
      </c>
      <c r="C106" s="435" t="s">
        <v>390</v>
      </c>
      <c r="D106" s="56">
        <v>5</v>
      </c>
      <c r="E106" s="57">
        <f t="shared" si="9"/>
        <v>3</v>
      </c>
      <c r="F106" s="58">
        <f t="shared" si="10"/>
        <v>2</v>
      </c>
      <c r="G106" s="56">
        <v>20</v>
      </c>
      <c r="H106" s="59">
        <f t="shared" si="11"/>
        <v>15</v>
      </c>
      <c r="I106" s="60">
        <f t="shared" si="12"/>
        <v>10</v>
      </c>
      <c r="J106" s="61"/>
      <c r="K106" s="32"/>
      <c r="L106" s="164" t="str">
        <f t="shared" si="13"/>
        <v>パッションフルーツ施設</v>
      </c>
      <c r="M106" s="140">
        <f t="shared" si="14"/>
        <v>3</v>
      </c>
      <c r="N106" s="140">
        <f t="shared" si="15"/>
        <v>2</v>
      </c>
      <c r="O106" s="141">
        <v>0</v>
      </c>
      <c r="P106" s="142">
        <f t="shared" si="16"/>
        <v>15</v>
      </c>
      <c r="Q106" s="142">
        <f t="shared" si="17"/>
        <v>10</v>
      </c>
      <c r="R106" s="163">
        <v>0</v>
      </c>
    </row>
    <row r="107" spans="1:18" s="86" customFormat="1" ht="17.45" customHeight="1">
      <c r="A107" s="43"/>
      <c r="B107" s="88" t="s">
        <v>391</v>
      </c>
      <c r="C107" s="433"/>
      <c r="D107" s="45">
        <v>6</v>
      </c>
      <c r="E107" s="46">
        <f t="shared" si="9"/>
        <v>4</v>
      </c>
      <c r="F107" s="47">
        <f t="shared" si="10"/>
        <v>3</v>
      </c>
      <c r="G107" s="45">
        <v>18</v>
      </c>
      <c r="H107" s="36">
        <f t="shared" si="11"/>
        <v>13.5</v>
      </c>
      <c r="I107" s="37">
        <f t="shared" si="12"/>
        <v>9</v>
      </c>
      <c r="J107" s="48"/>
      <c r="K107" s="32"/>
      <c r="L107" s="164" t="str">
        <f t="shared" si="13"/>
        <v>ユズ</v>
      </c>
      <c r="M107" s="140">
        <f t="shared" si="14"/>
        <v>4</v>
      </c>
      <c r="N107" s="140">
        <f t="shared" si="15"/>
        <v>3</v>
      </c>
      <c r="O107" s="141">
        <v>0</v>
      </c>
      <c r="P107" s="142">
        <f t="shared" si="16"/>
        <v>13.5</v>
      </c>
      <c r="Q107" s="142">
        <f t="shared" si="17"/>
        <v>9</v>
      </c>
      <c r="R107" s="163">
        <v>0</v>
      </c>
    </row>
    <row r="108" spans="1:18" s="86" customFormat="1" ht="17.45" customHeight="1">
      <c r="A108" s="43"/>
      <c r="B108" s="88" t="s">
        <v>392</v>
      </c>
      <c r="C108" s="433"/>
      <c r="D108" s="45">
        <v>35</v>
      </c>
      <c r="E108" s="46">
        <f t="shared" si="9"/>
        <v>26</v>
      </c>
      <c r="F108" s="47">
        <f t="shared" si="10"/>
        <v>17</v>
      </c>
      <c r="G108" s="45">
        <v>12</v>
      </c>
      <c r="H108" s="36">
        <f t="shared" si="11"/>
        <v>9</v>
      </c>
      <c r="I108" s="37">
        <f t="shared" si="12"/>
        <v>6</v>
      </c>
      <c r="J108" s="48"/>
      <c r="K108" s="32"/>
      <c r="L108" s="164" t="str">
        <f>$B108&amp;$C108</f>
        <v>リンゴ</v>
      </c>
      <c r="M108" s="140">
        <f t="shared" si="14"/>
        <v>26</v>
      </c>
      <c r="N108" s="140">
        <f t="shared" si="15"/>
        <v>17</v>
      </c>
      <c r="O108" s="141">
        <v>0</v>
      </c>
      <c r="P108" s="142">
        <f t="shared" si="16"/>
        <v>9</v>
      </c>
      <c r="Q108" s="142">
        <f t="shared" si="17"/>
        <v>6</v>
      </c>
      <c r="R108" s="163">
        <v>0</v>
      </c>
    </row>
    <row r="109" spans="1:18" s="86" customFormat="1" ht="17.45" customHeight="1">
      <c r="A109" s="43"/>
      <c r="B109" s="88" t="s">
        <v>852</v>
      </c>
      <c r="C109" s="435" t="s">
        <v>572</v>
      </c>
      <c r="D109" s="45">
        <v>12</v>
      </c>
      <c r="E109" s="46">
        <f t="shared" si="9"/>
        <v>9</v>
      </c>
      <c r="F109" s="47">
        <f t="shared" si="10"/>
        <v>6</v>
      </c>
      <c r="G109" s="45">
        <v>20</v>
      </c>
      <c r="H109" s="36">
        <f t="shared" ref="H109:H110" si="18">G109*0.75</f>
        <v>15</v>
      </c>
      <c r="I109" s="37">
        <f t="shared" ref="I109:I110" si="19">G109/2</f>
        <v>10</v>
      </c>
      <c r="J109" s="48"/>
      <c r="K109" s="32"/>
      <c r="L109" s="164" t="str">
        <f>$B109&amp;$C109</f>
        <v>レモン露地(島しょを除く)</v>
      </c>
      <c r="M109" s="140">
        <f t="shared" si="14"/>
        <v>9</v>
      </c>
      <c r="N109" s="140">
        <f t="shared" ref="N109:N110" si="20">F109</f>
        <v>6</v>
      </c>
      <c r="O109" s="141">
        <v>1</v>
      </c>
      <c r="P109" s="142">
        <f t="shared" ref="P109:P110" si="21">H109</f>
        <v>15</v>
      </c>
      <c r="Q109" s="142">
        <f t="shared" ref="Q109:Q110" si="22">I109</f>
        <v>10</v>
      </c>
      <c r="R109" s="163">
        <v>1</v>
      </c>
    </row>
    <row r="110" spans="1:18" s="86" customFormat="1" ht="17.45" customHeight="1">
      <c r="A110" s="43"/>
      <c r="B110" s="88" t="s">
        <v>852</v>
      </c>
      <c r="C110" s="435" t="s">
        <v>849</v>
      </c>
      <c r="D110" s="45">
        <v>14</v>
      </c>
      <c r="E110" s="46">
        <f t="shared" si="9"/>
        <v>10</v>
      </c>
      <c r="F110" s="47">
        <f t="shared" si="10"/>
        <v>7</v>
      </c>
      <c r="G110" s="45">
        <v>30</v>
      </c>
      <c r="H110" s="36">
        <f t="shared" si="18"/>
        <v>22.5</v>
      </c>
      <c r="I110" s="37">
        <f t="shared" si="19"/>
        <v>15</v>
      </c>
      <c r="J110" s="48"/>
      <c r="K110" s="32"/>
      <c r="L110" s="164" t="str">
        <f>$B110&amp;$C110</f>
        <v>レモン島しょ</v>
      </c>
      <c r="M110" s="140">
        <f t="shared" si="14"/>
        <v>10</v>
      </c>
      <c r="N110" s="140">
        <f t="shared" si="20"/>
        <v>7</v>
      </c>
      <c r="O110" s="141">
        <v>2</v>
      </c>
      <c r="P110" s="142">
        <f t="shared" si="21"/>
        <v>22.5</v>
      </c>
      <c r="Q110" s="142">
        <f t="shared" si="22"/>
        <v>15</v>
      </c>
      <c r="R110" s="163">
        <v>2</v>
      </c>
    </row>
    <row r="111" spans="1:18" s="86" customFormat="1" ht="28.5" customHeight="1">
      <c r="A111" s="43"/>
      <c r="B111" s="88" t="s">
        <v>852</v>
      </c>
      <c r="C111" s="434" t="s">
        <v>850</v>
      </c>
      <c r="D111" s="45">
        <v>21</v>
      </c>
      <c r="E111" s="46">
        <f t="shared" si="9"/>
        <v>15</v>
      </c>
      <c r="F111" s="47">
        <f t="shared" si="10"/>
        <v>10</v>
      </c>
      <c r="G111" s="45">
        <v>40</v>
      </c>
      <c r="H111" s="36">
        <f t="shared" si="11"/>
        <v>30</v>
      </c>
      <c r="I111" s="37">
        <f t="shared" si="12"/>
        <v>20</v>
      </c>
      <c r="J111" s="48"/>
      <c r="K111" s="32"/>
      <c r="L111" s="164" t="str">
        <f>$B111&amp;$C111</f>
        <v>レモン長期樹上着果（島しょ）</v>
      </c>
      <c r="M111" s="140">
        <f t="shared" si="14"/>
        <v>15</v>
      </c>
      <c r="N111" s="140">
        <f t="shared" si="15"/>
        <v>10</v>
      </c>
      <c r="O111" s="141">
        <v>0</v>
      </c>
      <c r="P111" s="142">
        <f t="shared" si="16"/>
        <v>30</v>
      </c>
      <c r="Q111" s="142">
        <f t="shared" si="17"/>
        <v>20</v>
      </c>
      <c r="R111" s="163">
        <v>0</v>
      </c>
    </row>
    <row r="112" spans="1:18" s="86" customFormat="1" ht="28.5" customHeight="1">
      <c r="A112" s="728" t="s">
        <v>393</v>
      </c>
      <c r="B112" s="95" t="s">
        <v>446</v>
      </c>
      <c r="C112" s="442"/>
      <c r="D112" s="82">
        <v>1</v>
      </c>
      <c r="E112" s="83">
        <f t="shared" si="9"/>
        <v>0</v>
      </c>
      <c r="F112" s="84">
        <f t="shared" si="10"/>
        <v>0</v>
      </c>
      <c r="G112" s="82">
        <v>2</v>
      </c>
      <c r="H112" s="29">
        <f t="shared" si="11"/>
        <v>1.5</v>
      </c>
      <c r="I112" s="30">
        <f t="shared" si="12"/>
        <v>1</v>
      </c>
      <c r="J112" s="31"/>
      <c r="K112" s="32"/>
      <c r="L112" s="164" t="str">
        <f t="shared" si="13"/>
        <v>食用つばき</v>
      </c>
      <c r="M112" s="143">
        <f t="shared" si="14"/>
        <v>0</v>
      </c>
      <c r="N112" s="143">
        <f t="shared" si="15"/>
        <v>0</v>
      </c>
      <c r="O112" s="144">
        <v>0</v>
      </c>
      <c r="P112" s="145">
        <f t="shared" si="16"/>
        <v>1.5</v>
      </c>
      <c r="Q112" s="145">
        <f t="shared" si="17"/>
        <v>1</v>
      </c>
      <c r="R112" s="165">
        <v>0</v>
      </c>
    </row>
    <row r="113" spans="1:18" s="86" customFormat="1" ht="18" customHeight="1" thickBot="1">
      <c r="A113" s="729"/>
      <c r="B113" s="88" t="s">
        <v>394</v>
      </c>
      <c r="C113" s="433"/>
      <c r="D113" s="108">
        <v>12</v>
      </c>
      <c r="E113" s="46">
        <f t="shared" si="9"/>
        <v>9</v>
      </c>
      <c r="F113" s="47">
        <f t="shared" si="10"/>
        <v>6</v>
      </c>
      <c r="G113" s="108">
        <v>45</v>
      </c>
      <c r="H113" s="36">
        <f t="shared" si="11"/>
        <v>33.75</v>
      </c>
      <c r="I113" s="37">
        <f t="shared" si="12"/>
        <v>22.5</v>
      </c>
      <c r="J113" s="48"/>
      <c r="K113" s="32"/>
      <c r="L113" s="166" t="str">
        <f t="shared" si="13"/>
        <v>茶</v>
      </c>
      <c r="M113" s="167">
        <f t="shared" si="14"/>
        <v>9</v>
      </c>
      <c r="N113" s="167">
        <f t="shared" si="15"/>
        <v>6</v>
      </c>
      <c r="O113" s="168">
        <v>0</v>
      </c>
      <c r="P113" s="169">
        <f t="shared" si="16"/>
        <v>33.75</v>
      </c>
      <c r="Q113" s="169">
        <f t="shared" si="17"/>
        <v>22.5</v>
      </c>
      <c r="R113" s="170">
        <v>0</v>
      </c>
    </row>
    <row r="114" spans="1:18" s="86" customFormat="1" ht="14.25" customHeight="1" thickBot="1">
      <c r="A114" s="117"/>
      <c r="B114" s="118"/>
      <c r="C114" s="118"/>
      <c r="D114" s="119"/>
      <c r="E114" s="119"/>
      <c r="F114" s="119"/>
      <c r="G114" s="120"/>
      <c r="H114" s="121"/>
      <c r="I114" s="121"/>
      <c r="J114" s="122"/>
    </row>
    <row r="115" spans="1:18" s="86" customFormat="1" ht="26.25" customHeight="1" thickBot="1">
      <c r="A115" s="458" t="s">
        <v>262</v>
      </c>
      <c r="B115" s="459"/>
      <c r="C115" s="460"/>
      <c r="D115" s="730" t="s">
        <v>263</v>
      </c>
      <c r="E115" s="731"/>
      <c r="F115" s="732"/>
      <c r="G115" s="733" t="s">
        <v>264</v>
      </c>
      <c r="H115" s="734"/>
      <c r="I115" s="735"/>
      <c r="J115" s="461" t="s">
        <v>395</v>
      </c>
      <c r="L115" s="267" t="s">
        <v>795</v>
      </c>
    </row>
    <row r="116" spans="1:18" s="86" customFormat="1" ht="33.75" customHeight="1" thickBot="1">
      <c r="A116" s="462" t="s">
        <v>266</v>
      </c>
      <c r="B116" s="15" t="s">
        <v>267</v>
      </c>
      <c r="C116" s="16" t="s">
        <v>268</v>
      </c>
      <c r="D116" s="92" t="s">
        <v>269</v>
      </c>
      <c r="E116" s="123" t="s">
        <v>396</v>
      </c>
      <c r="F116" s="124" t="s">
        <v>397</v>
      </c>
      <c r="G116" s="125" t="s">
        <v>269</v>
      </c>
      <c r="H116" s="125" t="s">
        <v>270</v>
      </c>
      <c r="I116" s="125" t="s">
        <v>271</v>
      </c>
      <c r="J116" s="463" t="s">
        <v>398</v>
      </c>
      <c r="L116" s="265" t="s">
        <v>796</v>
      </c>
    </row>
    <row r="117" spans="1:18" s="86" customFormat="1" ht="28.5" customHeight="1" thickBot="1">
      <c r="A117" s="736" t="s">
        <v>399</v>
      </c>
      <c r="B117" s="126" t="s">
        <v>409</v>
      </c>
      <c r="C117" s="127" t="s">
        <v>400</v>
      </c>
      <c r="D117" s="128">
        <v>36</v>
      </c>
      <c r="E117" s="129">
        <f t="shared" ref="E117:E119" si="23">ROUNDDOWN($D117*0.75,0)</f>
        <v>27</v>
      </c>
      <c r="F117" s="130">
        <f t="shared" ref="F117:F119" si="24">ROUNDDOWN($D117/2,0)</f>
        <v>18</v>
      </c>
      <c r="G117" s="739"/>
      <c r="H117" s="740"/>
      <c r="I117" s="741"/>
      <c r="J117" s="464" t="s">
        <v>401</v>
      </c>
      <c r="L117" s="266" t="s">
        <v>797</v>
      </c>
    </row>
    <row r="118" spans="1:18" s="86" customFormat="1" ht="28.5" customHeight="1">
      <c r="A118" s="737"/>
      <c r="B118" s="126" t="s">
        <v>410</v>
      </c>
      <c r="C118" s="127" t="s">
        <v>402</v>
      </c>
      <c r="D118" s="131">
        <v>34</v>
      </c>
      <c r="E118" s="129">
        <f t="shared" si="23"/>
        <v>25</v>
      </c>
      <c r="F118" s="130">
        <f t="shared" si="24"/>
        <v>17</v>
      </c>
      <c r="G118" s="742"/>
      <c r="H118" s="743"/>
      <c r="I118" s="744"/>
      <c r="J118" s="464" t="s">
        <v>403</v>
      </c>
    </row>
    <row r="119" spans="1:18" s="86" customFormat="1" ht="28.5" customHeight="1" thickBot="1">
      <c r="A119" s="738"/>
      <c r="B119" s="126" t="s">
        <v>411</v>
      </c>
      <c r="C119" s="127" t="s">
        <v>402</v>
      </c>
      <c r="D119" s="128">
        <v>34</v>
      </c>
      <c r="E119" s="129">
        <f t="shared" si="23"/>
        <v>25</v>
      </c>
      <c r="F119" s="130">
        <f t="shared" si="24"/>
        <v>17</v>
      </c>
      <c r="G119" s="745"/>
      <c r="H119" s="746"/>
      <c r="I119" s="747"/>
      <c r="J119" s="464" t="s">
        <v>403</v>
      </c>
    </row>
    <row r="120" spans="1:18" s="86" customFormat="1" ht="18" customHeight="1">
      <c r="A120" s="465"/>
      <c r="B120" s="748" t="s">
        <v>899</v>
      </c>
      <c r="C120" s="748"/>
      <c r="D120" s="748"/>
      <c r="E120" s="748"/>
      <c r="F120" s="748"/>
      <c r="G120" s="748"/>
      <c r="H120" s="748"/>
      <c r="I120" s="748"/>
      <c r="J120" s="466"/>
    </row>
    <row r="121" spans="1:18" s="132" customFormat="1" ht="16.5" customHeight="1" thickBot="1">
      <c r="A121" s="467"/>
      <c r="B121" s="468"/>
      <c r="C121" s="469"/>
      <c r="D121" s="470"/>
      <c r="E121" s="468"/>
      <c r="F121" s="471"/>
      <c r="G121" s="471"/>
      <c r="H121" s="471"/>
      <c r="I121" s="471"/>
      <c r="J121" s="472"/>
      <c r="K121" s="270"/>
    </row>
    <row r="122" spans="1:18" s="132" customFormat="1" ht="16.5" customHeight="1">
      <c r="A122" s="133"/>
      <c r="B122" s="727"/>
      <c r="C122" s="727"/>
      <c r="D122" s="727"/>
      <c r="E122" s="727"/>
      <c r="F122" s="727"/>
      <c r="G122" s="727"/>
      <c r="H122" s="727"/>
      <c r="I122" s="727"/>
      <c r="J122" s="727"/>
    </row>
    <row r="123" spans="1:18" s="132" customFormat="1" ht="16.5" customHeight="1">
      <c r="A123" s="133"/>
      <c r="B123" s="726"/>
      <c r="C123" s="726"/>
      <c r="D123" s="726"/>
      <c r="E123" s="726"/>
      <c r="F123" s="726"/>
      <c r="G123" s="726"/>
      <c r="H123" s="726"/>
      <c r="I123" s="726"/>
      <c r="J123" s="726"/>
    </row>
    <row r="124" spans="1:18" s="132" customFormat="1" ht="31.5" customHeight="1">
      <c r="A124" s="133"/>
      <c r="B124" s="726"/>
      <c r="C124" s="726"/>
      <c r="D124" s="726"/>
      <c r="E124" s="726"/>
      <c r="F124" s="726"/>
      <c r="G124" s="726"/>
      <c r="H124" s="726"/>
      <c r="I124" s="726"/>
      <c r="J124" s="726"/>
    </row>
    <row r="125" spans="1:18" s="132" customFormat="1" ht="16.5" customHeight="1">
      <c r="A125" s="133"/>
      <c r="B125" s="726"/>
      <c r="C125" s="726"/>
      <c r="D125" s="726"/>
      <c r="E125" s="726"/>
      <c r="F125" s="726"/>
      <c r="G125" s="726"/>
      <c r="H125" s="726"/>
      <c r="I125" s="726"/>
      <c r="J125" s="726"/>
      <c r="L125" s="134" t="s">
        <v>404</v>
      </c>
      <c r="M125" s="135">
        <f>COUNTA(B$6:B46,B47:B92,B93:B113)</f>
        <v>108</v>
      </c>
    </row>
    <row r="126" spans="1:18" s="132" customFormat="1" ht="16.5" customHeight="1">
      <c r="A126" s="133"/>
      <c r="B126" s="726"/>
      <c r="C126" s="726"/>
      <c r="D126" s="726"/>
      <c r="E126" s="726"/>
      <c r="F126" s="726"/>
      <c r="G126" s="726"/>
      <c r="H126" s="726"/>
      <c r="I126" s="726"/>
      <c r="J126" s="726"/>
      <c r="L126" s="134" t="s">
        <v>405</v>
      </c>
      <c r="M126" s="136">
        <f>COUNTA(D$6:D46,D47:D92,D93:D113)+COUNTA(D117:D119)</f>
        <v>111</v>
      </c>
    </row>
    <row r="127" spans="1:18" s="132" customFormat="1" ht="31.5" customHeight="1">
      <c r="A127" s="133"/>
      <c r="B127" s="726"/>
      <c r="C127" s="726"/>
      <c r="D127" s="726"/>
      <c r="E127" s="726"/>
      <c r="F127" s="726"/>
      <c r="G127" s="726"/>
      <c r="H127" s="726"/>
      <c r="I127" s="726"/>
      <c r="J127" s="726"/>
    </row>
    <row r="128" spans="1:18" s="132" customFormat="1" ht="31.5" customHeight="1">
      <c r="A128" s="133"/>
      <c r="B128" s="726"/>
      <c r="C128" s="726"/>
      <c r="D128" s="726"/>
      <c r="E128" s="726"/>
      <c r="F128" s="726"/>
      <c r="G128" s="726"/>
      <c r="H128" s="726"/>
      <c r="I128" s="726"/>
      <c r="J128" s="726"/>
    </row>
    <row r="129" spans="1:10" ht="16.5" customHeight="1">
      <c r="A129" s="133"/>
      <c r="B129" s="726"/>
      <c r="C129" s="726"/>
      <c r="D129" s="726"/>
      <c r="E129" s="726"/>
      <c r="F129" s="726"/>
      <c r="G129" s="726"/>
      <c r="H129" s="726"/>
      <c r="I129" s="726"/>
      <c r="J129" s="726"/>
    </row>
    <row r="130" spans="1:10" ht="16.5" customHeight="1">
      <c r="A130" s="133"/>
      <c r="B130" s="726"/>
      <c r="C130" s="726"/>
      <c r="D130" s="726"/>
      <c r="E130" s="726"/>
      <c r="F130" s="726"/>
      <c r="G130" s="726"/>
      <c r="H130" s="726"/>
      <c r="I130" s="726"/>
      <c r="J130" s="726"/>
    </row>
    <row r="131" spans="1:10" ht="16.5" customHeight="1">
      <c r="A131" s="133"/>
      <c r="B131" s="726"/>
      <c r="C131" s="726"/>
      <c r="D131" s="726"/>
      <c r="E131" s="726"/>
      <c r="F131" s="726"/>
      <c r="G131" s="726"/>
      <c r="H131" s="726"/>
      <c r="I131" s="726"/>
      <c r="J131" s="726"/>
    </row>
  </sheetData>
  <mergeCells count="21">
    <mergeCell ref="A2:J2"/>
    <mergeCell ref="A3:J3"/>
    <mergeCell ref="D4:F4"/>
    <mergeCell ref="G4:I4"/>
    <mergeCell ref="J64:J67"/>
    <mergeCell ref="B122:J122"/>
    <mergeCell ref="A112:A113"/>
    <mergeCell ref="D115:F115"/>
    <mergeCell ref="G115:I115"/>
    <mergeCell ref="A117:A119"/>
    <mergeCell ref="G117:I119"/>
    <mergeCell ref="B120:I120"/>
    <mergeCell ref="B129:J129"/>
    <mergeCell ref="B130:J130"/>
    <mergeCell ref="B131:J131"/>
    <mergeCell ref="B123:J123"/>
    <mergeCell ref="B124:J124"/>
    <mergeCell ref="B125:J125"/>
    <mergeCell ref="B126:J126"/>
    <mergeCell ref="B127:J127"/>
    <mergeCell ref="B128:J128"/>
  </mergeCells>
  <phoneticPr fontId="7"/>
  <printOptions horizontalCentered="1"/>
  <pageMargins left="0.59055118110236227" right="0.59055118110236227" top="0.51181102362204722" bottom="0.51181102362204722" header="0.51181102362204722" footer="0.51181102362204722"/>
  <pageSetup paperSize="9" scale="72" fitToHeight="0" orientation="portrait" r:id="rId1"/>
  <headerFooter alignWithMargins="0">
    <oddHeader xml:space="preserve">&amp;L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1D87AE-D2A9-4D15-BE6F-7D267F9DCEAB}">
  <sheetPr codeName="Sheet2"/>
  <dimension ref="A1:K103"/>
  <sheetViews>
    <sheetView workbookViewId="0">
      <selection activeCell="E13" sqref="E13"/>
    </sheetView>
  </sheetViews>
  <sheetFormatPr defaultRowHeight="18.75"/>
  <cols>
    <col min="2" max="2" width="19.25" bestFit="1" customWidth="1"/>
    <col min="5" max="5" width="43.5" customWidth="1"/>
    <col min="6" max="6" width="49" bestFit="1" customWidth="1"/>
    <col min="7" max="7" width="51.625" bestFit="1" customWidth="1"/>
  </cols>
  <sheetData>
    <row r="1" spans="1:7">
      <c r="A1" t="s">
        <v>236</v>
      </c>
      <c r="B1" t="s">
        <v>252</v>
      </c>
      <c r="C1" t="s">
        <v>237</v>
      </c>
      <c r="E1" t="s">
        <v>190</v>
      </c>
      <c r="F1" t="s">
        <v>188</v>
      </c>
      <c r="G1" t="s">
        <v>189</v>
      </c>
    </row>
    <row r="2" spans="1:7">
      <c r="A2">
        <v>110</v>
      </c>
      <c r="B2" t="s">
        <v>196</v>
      </c>
      <c r="C2" t="s">
        <v>238</v>
      </c>
      <c r="E2" t="s">
        <v>920</v>
      </c>
      <c r="F2" t="s">
        <v>543</v>
      </c>
      <c r="G2" t="s">
        <v>255</v>
      </c>
    </row>
    <row r="3" spans="1:7">
      <c r="A3">
        <v>111</v>
      </c>
      <c r="B3" t="s">
        <v>197</v>
      </c>
      <c r="C3" t="s">
        <v>238</v>
      </c>
      <c r="E3" t="s">
        <v>254</v>
      </c>
      <c r="F3" t="s">
        <v>544</v>
      </c>
      <c r="G3" t="s">
        <v>256</v>
      </c>
    </row>
    <row r="4" spans="1:7">
      <c r="A4">
        <v>112</v>
      </c>
      <c r="B4" t="s">
        <v>198</v>
      </c>
      <c r="C4" t="s">
        <v>238</v>
      </c>
      <c r="E4" t="s">
        <v>258</v>
      </c>
      <c r="F4" t="s">
        <v>545</v>
      </c>
      <c r="G4" t="s">
        <v>257</v>
      </c>
    </row>
    <row r="5" spans="1:7">
      <c r="A5">
        <v>114</v>
      </c>
      <c r="B5" t="s">
        <v>199</v>
      </c>
      <c r="C5" t="s">
        <v>238</v>
      </c>
      <c r="F5" t="s">
        <v>546</v>
      </c>
      <c r="G5" t="s">
        <v>259</v>
      </c>
    </row>
    <row r="6" spans="1:7">
      <c r="A6">
        <v>115</v>
      </c>
      <c r="B6" t="s">
        <v>200</v>
      </c>
      <c r="C6" t="s">
        <v>238</v>
      </c>
      <c r="F6" t="s">
        <v>547</v>
      </c>
    </row>
    <row r="7" spans="1:7">
      <c r="A7">
        <v>117</v>
      </c>
      <c r="B7" t="s">
        <v>239</v>
      </c>
      <c r="C7" t="s">
        <v>238</v>
      </c>
      <c r="F7" t="s">
        <v>548</v>
      </c>
    </row>
    <row r="8" spans="1:7">
      <c r="A8">
        <v>119</v>
      </c>
      <c r="B8" t="s">
        <v>201</v>
      </c>
      <c r="C8" t="s">
        <v>238</v>
      </c>
      <c r="F8" t="s">
        <v>549</v>
      </c>
    </row>
    <row r="9" spans="1:7">
      <c r="A9">
        <v>120</v>
      </c>
      <c r="B9" t="s">
        <v>195</v>
      </c>
      <c r="C9" t="s">
        <v>238</v>
      </c>
      <c r="F9" t="s">
        <v>550</v>
      </c>
    </row>
    <row r="10" spans="1:7">
      <c r="A10">
        <v>121</v>
      </c>
      <c r="B10" t="s">
        <v>202</v>
      </c>
      <c r="C10" t="s">
        <v>238</v>
      </c>
      <c r="F10" t="s">
        <v>551</v>
      </c>
    </row>
    <row r="11" spans="1:7">
      <c r="A11">
        <v>122</v>
      </c>
      <c r="B11" t="s">
        <v>203</v>
      </c>
      <c r="C11" t="s">
        <v>238</v>
      </c>
      <c r="F11" t="s">
        <v>552</v>
      </c>
    </row>
    <row r="12" spans="1:7">
      <c r="A12">
        <v>123</v>
      </c>
      <c r="B12" t="s">
        <v>204</v>
      </c>
      <c r="C12" t="s">
        <v>238</v>
      </c>
      <c r="F12" t="s">
        <v>553</v>
      </c>
    </row>
    <row r="13" spans="1:7">
      <c r="A13">
        <v>202</v>
      </c>
      <c r="B13" t="s">
        <v>206</v>
      </c>
      <c r="C13" t="s">
        <v>240</v>
      </c>
      <c r="F13" t="s">
        <v>554</v>
      </c>
    </row>
    <row r="14" spans="1:7">
      <c r="A14">
        <v>203</v>
      </c>
      <c r="B14" t="s">
        <v>207</v>
      </c>
      <c r="C14" t="s">
        <v>240</v>
      </c>
      <c r="F14" t="s">
        <v>555</v>
      </c>
    </row>
    <row r="15" spans="1:7">
      <c r="A15">
        <v>204</v>
      </c>
      <c r="B15" t="s">
        <v>208</v>
      </c>
      <c r="C15" t="s">
        <v>240</v>
      </c>
      <c r="F15" t="s">
        <v>556</v>
      </c>
    </row>
    <row r="16" spans="1:7">
      <c r="A16">
        <v>206</v>
      </c>
      <c r="B16" t="s">
        <v>210</v>
      </c>
      <c r="C16" t="s">
        <v>240</v>
      </c>
    </row>
    <row r="17" spans="1:7">
      <c r="A17">
        <v>207</v>
      </c>
      <c r="B17" t="s">
        <v>211</v>
      </c>
      <c r="C17" t="s">
        <v>240</v>
      </c>
    </row>
    <row r="18" spans="1:7">
      <c r="A18">
        <v>208</v>
      </c>
      <c r="B18" t="s">
        <v>212</v>
      </c>
      <c r="C18" t="s">
        <v>240</v>
      </c>
      <c r="F18" t="s">
        <v>188</v>
      </c>
      <c r="G18" t="s">
        <v>423</v>
      </c>
    </row>
    <row r="19" spans="1:7">
      <c r="A19">
        <v>210</v>
      </c>
      <c r="B19" t="s">
        <v>214</v>
      </c>
      <c r="C19" t="s">
        <v>240</v>
      </c>
      <c r="F19" t="s">
        <v>438</v>
      </c>
      <c r="G19" t="s">
        <v>431</v>
      </c>
    </row>
    <row r="20" spans="1:7">
      <c r="A20">
        <v>211</v>
      </c>
      <c r="B20" t="s">
        <v>215</v>
      </c>
      <c r="C20" t="s">
        <v>240</v>
      </c>
      <c r="F20" t="s">
        <v>439</v>
      </c>
      <c r="G20" t="s">
        <v>432</v>
      </c>
    </row>
    <row r="21" spans="1:7">
      <c r="A21">
        <v>213</v>
      </c>
      <c r="B21" t="s">
        <v>217</v>
      </c>
      <c r="C21" t="s">
        <v>240</v>
      </c>
      <c r="F21" t="s">
        <v>440</v>
      </c>
      <c r="G21" t="s">
        <v>433</v>
      </c>
    </row>
    <row r="22" spans="1:7">
      <c r="A22">
        <v>214</v>
      </c>
      <c r="B22" t="s">
        <v>218</v>
      </c>
      <c r="C22" t="s">
        <v>240</v>
      </c>
      <c r="F22" t="s">
        <v>441</v>
      </c>
      <c r="G22" t="s">
        <v>434</v>
      </c>
    </row>
    <row r="23" spans="1:7">
      <c r="A23">
        <v>215</v>
      </c>
      <c r="B23" t="s">
        <v>219</v>
      </c>
      <c r="C23" t="s">
        <v>240</v>
      </c>
      <c r="F23" t="s">
        <v>442</v>
      </c>
      <c r="G23" t="s">
        <v>435</v>
      </c>
    </row>
    <row r="24" spans="1:7">
      <c r="A24">
        <v>219</v>
      </c>
      <c r="B24" t="s">
        <v>221</v>
      </c>
      <c r="C24" t="s">
        <v>240</v>
      </c>
      <c r="F24" t="s">
        <v>443</v>
      </c>
      <c r="G24" t="s">
        <v>436</v>
      </c>
    </row>
    <row r="25" spans="1:7">
      <c r="A25">
        <v>220</v>
      </c>
      <c r="B25" t="s">
        <v>222</v>
      </c>
      <c r="C25" t="s">
        <v>240</v>
      </c>
      <c r="F25" t="s">
        <v>444</v>
      </c>
      <c r="G25" t="s">
        <v>437</v>
      </c>
    </row>
    <row r="26" spans="1:7">
      <c r="A26">
        <v>221</v>
      </c>
      <c r="B26" t="s">
        <v>223</v>
      </c>
      <c r="C26" t="s">
        <v>240</v>
      </c>
      <c r="F26" t="s">
        <v>445</v>
      </c>
    </row>
    <row r="27" spans="1:7">
      <c r="A27">
        <v>222</v>
      </c>
      <c r="B27" t="s">
        <v>224</v>
      </c>
      <c r="C27" t="s">
        <v>240</v>
      </c>
    </row>
    <row r="28" spans="1:7">
      <c r="A28">
        <v>223</v>
      </c>
      <c r="B28" t="s">
        <v>225</v>
      </c>
      <c r="C28" t="s">
        <v>240</v>
      </c>
    </row>
    <row r="29" spans="1:7">
      <c r="A29">
        <v>229</v>
      </c>
      <c r="B29" t="s">
        <v>230</v>
      </c>
      <c r="C29" t="s">
        <v>240</v>
      </c>
    </row>
    <row r="30" spans="1:7">
      <c r="A30">
        <v>201</v>
      </c>
      <c r="B30" t="s">
        <v>205</v>
      </c>
      <c r="C30" t="s">
        <v>241</v>
      </c>
    </row>
    <row r="31" spans="1:7">
      <c r="A31">
        <v>209</v>
      </c>
      <c r="B31" t="s">
        <v>213</v>
      </c>
      <c r="C31" t="s">
        <v>241</v>
      </c>
    </row>
    <row r="32" spans="1:7">
      <c r="A32">
        <v>212</v>
      </c>
      <c r="B32" t="s">
        <v>216</v>
      </c>
      <c r="C32" t="s">
        <v>241</v>
      </c>
    </row>
    <row r="33" spans="1:3">
      <c r="A33">
        <v>224</v>
      </c>
      <c r="B33" t="s">
        <v>226</v>
      </c>
      <c r="C33" t="s">
        <v>241</v>
      </c>
    </row>
    <row r="34" spans="1:3">
      <c r="A34">
        <v>225</v>
      </c>
      <c r="B34" t="s">
        <v>227</v>
      </c>
      <c r="C34" t="s">
        <v>241</v>
      </c>
    </row>
    <row r="35" spans="1:3">
      <c r="A35">
        <v>205</v>
      </c>
      <c r="B35" t="s">
        <v>209</v>
      </c>
      <c r="C35" t="s">
        <v>242</v>
      </c>
    </row>
    <row r="36" spans="1:3">
      <c r="A36">
        <v>218</v>
      </c>
      <c r="B36" t="s">
        <v>220</v>
      </c>
      <c r="C36" t="s">
        <v>242</v>
      </c>
    </row>
    <row r="37" spans="1:3">
      <c r="A37">
        <v>227</v>
      </c>
      <c r="B37" t="s">
        <v>228</v>
      </c>
      <c r="C37" t="s">
        <v>242</v>
      </c>
    </row>
    <row r="38" spans="1:3">
      <c r="A38">
        <v>228</v>
      </c>
      <c r="B38" t="s">
        <v>229</v>
      </c>
      <c r="C38" t="s">
        <v>242</v>
      </c>
    </row>
    <row r="39" spans="1:3">
      <c r="A39">
        <v>303</v>
      </c>
      <c r="B39" t="s">
        <v>243</v>
      </c>
      <c r="C39" t="s">
        <v>242</v>
      </c>
    </row>
    <row r="40" spans="1:3">
      <c r="A40">
        <v>305</v>
      </c>
      <c r="B40" t="s">
        <v>244</v>
      </c>
      <c r="C40" t="s">
        <v>242</v>
      </c>
    </row>
    <row r="41" spans="1:3">
      <c r="A41">
        <v>307</v>
      </c>
      <c r="B41" t="s">
        <v>245</v>
      </c>
      <c r="C41" t="s">
        <v>242</v>
      </c>
    </row>
    <row r="42" spans="1:3">
      <c r="A42">
        <v>308</v>
      </c>
      <c r="B42" t="s">
        <v>246</v>
      </c>
      <c r="C42" t="s">
        <v>242</v>
      </c>
    </row>
    <row r="43" spans="1:3">
      <c r="A43">
        <v>361</v>
      </c>
      <c r="B43" t="s">
        <v>247</v>
      </c>
      <c r="C43" t="s">
        <v>235</v>
      </c>
    </row>
    <row r="44" spans="1:3">
      <c r="A44">
        <v>362</v>
      </c>
      <c r="B44" t="s">
        <v>248</v>
      </c>
      <c r="C44" t="s">
        <v>235</v>
      </c>
    </row>
    <row r="45" spans="1:3">
      <c r="A45">
        <v>363</v>
      </c>
      <c r="B45" t="s">
        <v>231</v>
      </c>
      <c r="C45" t="s">
        <v>235</v>
      </c>
    </row>
    <row r="46" spans="1:3">
      <c r="A46">
        <v>364</v>
      </c>
      <c r="B46" t="s">
        <v>249</v>
      </c>
      <c r="C46" t="s">
        <v>235</v>
      </c>
    </row>
    <row r="47" spans="1:3">
      <c r="A47">
        <v>381</v>
      </c>
      <c r="B47" t="s">
        <v>232</v>
      </c>
      <c r="C47" t="s">
        <v>235</v>
      </c>
    </row>
    <row r="48" spans="1:3">
      <c r="A48">
        <v>382</v>
      </c>
      <c r="B48" t="s">
        <v>250</v>
      </c>
      <c r="C48" t="s">
        <v>235</v>
      </c>
    </row>
    <row r="49" spans="1:11">
      <c r="A49">
        <v>401</v>
      </c>
      <c r="B49" t="s">
        <v>233</v>
      </c>
      <c r="C49" t="s">
        <v>235</v>
      </c>
    </row>
    <row r="50" spans="1:11">
      <c r="A50">
        <v>402</v>
      </c>
      <c r="B50" t="s">
        <v>251</v>
      </c>
      <c r="C50" t="s">
        <v>235</v>
      </c>
    </row>
    <row r="51" spans="1:11">
      <c r="A51">
        <v>421</v>
      </c>
      <c r="B51" t="s">
        <v>234</v>
      </c>
      <c r="C51" t="s">
        <v>235</v>
      </c>
    </row>
    <row r="54" spans="1:11">
      <c r="A54" s="173" t="s">
        <v>196</v>
      </c>
      <c r="B54" s="173" t="str">
        <f t="shared" ref="B54:B103" si="0">LEFT(A54,3)</f>
        <v>目黒区</v>
      </c>
      <c r="C54" s="173" t="str">
        <f t="shared" ref="C54:C88" si="1">A54</f>
        <v>目黒区</v>
      </c>
      <c r="D54" s="173" t="s">
        <v>573</v>
      </c>
      <c r="E54" s="423" t="s">
        <v>840</v>
      </c>
      <c r="F54" s="173" t="s">
        <v>574</v>
      </c>
      <c r="G54" s="173" t="s">
        <v>575</v>
      </c>
      <c r="H54" s="173" t="s">
        <v>576</v>
      </c>
      <c r="I54" s="173"/>
      <c r="J54" s="173"/>
      <c r="K54" s="173"/>
    </row>
    <row r="55" spans="1:11">
      <c r="A55" s="173" t="s">
        <v>197</v>
      </c>
      <c r="B55" s="173" t="str">
        <f t="shared" si="0"/>
        <v>大田区</v>
      </c>
      <c r="C55" s="173" t="str">
        <f t="shared" si="1"/>
        <v>大田区</v>
      </c>
      <c r="D55" s="173" t="s">
        <v>573</v>
      </c>
      <c r="E55" s="423" t="s">
        <v>840</v>
      </c>
      <c r="F55" s="173" t="s">
        <v>577</v>
      </c>
      <c r="G55" s="422" t="s">
        <v>838</v>
      </c>
      <c r="H55" s="173" t="s">
        <v>578</v>
      </c>
      <c r="I55" s="173"/>
      <c r="J55" s="173"/>
      <c r="K55" s="173"/>
    </row>
    <row r="56" spans="1:11">
      <c r="A56" s="173" t="s">
        <v>198</v>
      </c>
      <c r="B56" s="173" t="str">
        <f t="shared" si="0"/>
        <v>世田谷</v>
      </c>
      <c r="C56" s="173" t="str">
        <f t="shared" si="1"/>
        <v>世田谷区</v>
      </c>
      <c r="D56" s="173" t="s">
        <v>573</v>
      </c>
      <c r="E56" s="423" t="s">
        <v>840</v>
      </c>
      <c r="F56" s="173" t="s">
        <v>579</v>
      </c>
      <c r="G56" s="173" t="s">
        <v>800</v>
      </c>
      <c r="H56" s="173" t="s">
        <v>580</v>
      </c>
      <c r="I56" s="173"/>
      <c r="J56" s="173"/>
      <c r="K56" s="173"/>
    </row>
    <row r="57" spans="1:11">
      <c r="A57" s="173" t="s">
        <v>199</v>
      </c>
      <c r="B57" s="173" t="str">
        <f t="shared" si="0"/>
        <v>中野区</v>
      </c>
      <c r="C57" s="173" t="str">
        <f t="shared" si="1"/>
        <v>中野区</v>
      </c>
      <c r="D57" s="173" t="s">
        <v>573</v>
      </c>
      <c r="E57" s="423" t="s">
        <v>840</v>
      </c>
      <c r="F57" s="173" t="s">
        <v>581</v>
      </c>
      <c r="G57" s="173" t="s">
        <v>801</v>
      </c>
      <c r="H57" s="173" t="s">
        <v>582</v>
      </c>
      <c r="I57" s="173"/>
      <c r="J57" s="173"/>
      <c r="K57" s="173"/>
    </row>
    <row r="58" spans="1:11">
      <c r="A58" s="173" t="s">
        <v>200</v>
      </c>
      <c r="B58" s="173" t="str">
        <f t="shared" si="0"/>
        <v>杉並区</v>
      </c>
      <c r="C58" s="173" t="str">
        <f t="shared" si="1"/>
        <v>杉並区</v>
      </c>
      <c r="D58" s="173" t="s">
        <v>573</v>
      </c>
      <c r="E58" s="423" t="s">
        <v>840</v>
      </c>
      <c r="F58" s="173" t="s">
        <v>583</v>
      </c>
      <c r="G58" s="173" t="s">
        <v>802</v>
      </c>
      <c r="H58" s="173" t="s">
        <v>584</v>
      </c>
      <c r="I58" s="173"/>
      <c r="J58" s="173"/>
      <c r="K58" s="173"/>
    </row>
    <row r="59" spans="1:11">
      <c r="A59" s="173" t="s">
        <v>201</v>
      </c>
      <c r="B59" s="173" t="str">
        <f t="shared" si="0"/>
        <v>板橋区</v>
      </c>
      <c r="C59" s="173" t="str">
        <f t="shared" si="1"/>
        <v>板橋区</v>
      </c>
      <c r="D59" s="173" t="s">
        <v>573</v>
      </c>
      <c r="E59" s="423" t="s">
        <v>840</v>
      </c>
      <c r="F59" s="173" t="s">
        <v>585</v>
      </c>
      <c r="G59" s="173" t="s">
        <v>803</v>
      </c>
      <c r="H59" s="173" t="s">
        <v>586</v>
      </c>
      <c r="I59" s="173"/>
      <c r="J59" s="173"/>
      <c r="K59" s="173"/>
    </row>
    <row r="60" spans="1:11">
      <c r="A60" s="173" t="s">
        <v>195</v>
      </c>
      <c r="B60" s="173" t="str">
        <f t="shared" si="0"/>
        <v>練馬区</v>
      </c>
      <c r="C60" s="173" t="str">
        <f t="shared" si="1"/>
        <v>練馬区</v>
      </c>
      <c r="D60" s="173" t="s">
        <v>573</v>
      </c>
      <c r="E60" s="423" t="s">
        <v>840</v>
      </c>
      <c r="F60" s="173" t="s">
        <v>587</v>
      </c>
      <c r="G60" s="173" t="s">
        <v>804</v>
      </c>
      <c r="H60" s="173" t="s">
        <v>213</v>
      </c>
      <c r="I60" s="173"/>
      <c r="J60" s="173"/>
      <c r="K60" s="173"/>
    </row>
    <row r="61" spans="1:11">
      <c r="A61" s="173" t="s">
        <v>203</v>
      </c>
      <c r="B61" s="173" t="str">
        <f t="shared" si="0"/>
        <v>葛飾区</v>
      </c>
      <c r="C61" s="173" t="str">
        <f t="shared" si="1"/>
        <v>葛飾区</v>
      </c>
      <c r="D61" s="173" t="s">
        <v>573</v>
      </c>
      <c r="E61" s="423" t="s">
        <v>840</v>
      </c>
      <c r="F61" s="173" t="s">
        <v>588</v>
      </c>
      <c r="G61" s="173" t="s">
        <v>805</v>
      </c>
      <c r="H61" s="173" t="s">
        <v>589</v>
      </c>
      <c r="I61" s="173"/>
      <c r="J61" s="173"/>
      <c r="K61" s="173"/>
    </row>
    <row r="62" spans="1:11">
      <c r="A62" s="173" t="s">
        <v>204</v>
      </c>
      <c r="B62" s="173" t="str">
        <f t="shared" si="0"/>
        <v>江戸川</v>
      </c>
      <c r="C62" s="173" t="str">
        <f t="shared" si="1"/>
        <v>江戸川区</v>
      </c>
      <c r="D62" s="173" t="s">
        <v>573</v>
      </c>
      <c r="E62" s="423" t="s">
        <v>840</v>
      </c>
      <c r="F62" s="173" t="s">
        <v>590</v>
      </c>
      <c r="G62" s="173" t="s">
        <v>806</v>
      </c>
      <c r="H62" s="173" t="s">
        <v>591</v>
      </c>
      <c r="I62" s="173"/>
      <c r="J62" s="173"/>
      <c r="K62" s="173"/>
    </row>
    <row r="63" spans="1:11">
      <c r="A63" s="173" t="s">
        <v>202</v>
      </c>
      <c r="B63" s="173" t="str">
        <f t="shared" si="0"/>
        <v>足立区</v>
      </c>
      <c r="C63" s="173" t="str">
        <f t="shared" si="1"/>
        <v>足立区</v>
      </c>
      <c r="D63" s="173" t="s">
        <v>573</v>
      </c>
      <c r="E63" s="423" t="s">
        <v>840</v>
      </c>
      <c r="F63" s="173" t="s">
        <v>592</v>
      </c>
      <c r="G63" s="173" t="s">
        <v>807</v>
      </c>
      <c r="H63" s="173" t="s">
        <v>593</v>
      </c>
      <c r="I63" s="173"/>
      <c r="J63" s="173"/>
      <c r="K63" s="173"/>
    </row>
    <row r="64" spans="1:11">
      <c r="A64" s="173" t="s">
        <v>206</v>
      </c>
      <c r="B64" s="173" t="str">
        <f t="shared" si="0"/>
        <v>立川市</v>
      </c>
      <c r="C64" s="173" t="str">
        <f t="shared" si="1"/>
        <v>立川市</v>
      </c>
      <c r="D64" s="173" t="s">
        <v>594</v>
      </c>
      <c r="E64" s="423" t="s">
        <v>841</v>
      </c>
      <c r="F64" s="173" t="s">
        <v>595</v>
      </c>
      <c r="G64" s="173" t="s">
        <v>808</v>
      </c>
      <c r="H64" s="173" t="s">
        <v>596</v>
      </c>
      <c r="I64" s="173"/>
      <c r="J64" s="173"/>
      <c r="K64" s="173"/>
    </row>
    <row r="65" spans="1:11">
      <c r="A65" s="173" t="s">
        <v>207</v>
      </c>
      <c r="B65" s="173" t="str">
        <f t="shared" si="0"/>
        <v>武蔵野</v>
      </c>
      <c r="C65" s="173" t="str">
        <f t="shared" si="1"/>
        <v>武蔵野市</v>
      </c>
      <c r="D65" s="173" t="s">
        <v>594</v>
      </c>
      <c r="E65" s="423" t="s">
        <v>841</v>
      </c>
      <c r="F65" s="173" t="s">
        <v>597</v>
      </c>
      <c r="G65" s="173" t="s">
        <v>809</v>
      </c>
      <c r="H65" s="173" t="s">
        <v>598</v>
      </c>
      <c r="I65" s="173"/>
      <c r="J65" s="173"/>
      <c r="K65" s="173"/>
    </row>
    <row r="66" spans="1:11">
      <c r="A66" s="173" t="s">
        <v>208</v>
      </c>
      <c r="B66" s="173" t="str">
        <f t="shared" si="0"/>
        <v>三鷹市</v>
      </c>
      <c r="C66" s="173" t="str">
        <f t="shared" si="1"/>
        <v>三鷹市</v>
      </c>
      <c r="D66" s="173" t="s">
        <v>594</v>
      </c>
      <c r="E66" s="423" t="s">
        <v>841</v>
      </c>
      <c r="F66" s="173" t="s">
        <v>599</v>
      </c>
      <c r="G66" s="173" t="s">
        <v>810</v>
      </c>
      <c r="H66" s="173" t="s">
        <v>600</v>
      </c>
      <c r="I66" s="173"/>
      <c r="J66" s="173"/>
      <c r="K66" s="173"/>
    </row>
    <row r="67" spans="1:11">
      <c r="A67" s="173" t="s">
        <v>210</v>
      </c>
      <c r="B67" s="173" t="str">
        <f t="shared" si="0"/>
        <v>府中市</v>
      </c>
      <c r="C67" s="173" t="str">
        <f t="shared" si="1"/>
        <v>府中市</v>
      </c>
      <c r="D67" s="173" t="s">
        <v>594</v>
      </c>
      <c r="E67" s="423" t="s">
        <v>841</v>
      </c>
      <c r="F67" s="173" t="s">
        <v>601</v>
      </c>
      <c r="G67" s="173" t="s">
        <v>799</v>
      </c>
      <c r="H67" s="173" t="s">
        <v>602</v>
      </c>
      <c r="I67" s="173"/>
      <c r="J67" s="173"/>
      <c r="K67" s="173"/>
    </row>
    <row r="68" spans="1:11">
      <c r="A68" s="173" t="s">
        <v>211</v>
      </c>
      <c r="B68" s="173" t="str">
        <f t="shared" si="0"/>
        <v>昭島市</v>
      </c>
      <c r="C68" s="173" t="str">
        <f t="shared" si="1"/>
        <v>昭島市</v>
      </c>
      <c r="D68" s="173" t="s">
        <v>594</v>
      </c>
      <c r="E68" s="423" t="s">
        <v>841</v>
      </c>
      <c r="F68" s="173" t="s">
        <v>603</v>
      </c>
      <c r="G68" s="173" t="s">
        <v>811</v>
      </c>
      <c r="H68" s="173" t="s">
        <v>604</v>
      </c>
      <c r="I68" s="173"/>
      <c r="J68" s="173"/>
      <c r="K68" s="173"/>
    </row>
    <row r="69" spans="1:11">
      <c r="A69" s="173" t="s">
        <v>212</v>
      </c>
      <c r="B69" s="173" t="str">
        <f t="shared" si="0"/>
        <v>調布市</v>
      </c>
      <c r="C69" s="173" t="str">
        <f t="shared" si="1"/>
        <v>調布市</v>
      </c>
      <c r="D69" s="173" t="s">
        <v>594</v>
      </c>
      <c r="E69" s="423" t="s">
        <v>841</v>
      </c>
      <c r="F69" s="422" t="s">
        <v>839</v>
      </c>
      <c r="G69" s="173" t="s">
        <v>605</v>
      </c>
      <c r="H69" s="173" t="s">
        <v>606</v>
      </c>
      <c r="I69" s="173"/>
      <c r="J69" s="173"/>
      <c r="K69" s="173"/>
    </row>
    <row r="70" spans="1:11">
      <c r="A70" s="173" t="s">
        <v>214</v>
      </c>
      <c r="B70" s="173" t="str">
        <f t="shared" si="0"/>
        <v>小金井</v>
      </c>
      <c r="C70" s="173" t="str">
        <f t="shared" si="1"/>
        <v>小金井市</v>
      </c>
      <c r="D70" s="173" t="s">
        <v>594</v>
      </c>
      <c r="E70" s="423" t="s">
        <v>841</v>
      </c>
      <c r="F70" s="173" t="s">
        <v>607</v>
      </c>
      <c r="G70" s="173" t="s">
        <v>608</v>
      </c>
      <c r="H70" s="173" t="s">
        <v>609</v>
      </c>
      <c r="I70" s="173"/>
      <c r="J70" s="173"/>
      <c r="K70" s="173"/>
    </row>
    <row r="71" spans="1:11">
      <c r="A71" s="173" t="s">
        <v>215</v>
      </c>
      <c r="B71" s="173" t="str">
        <f t="shared" si="0"/>
        <v>小平市</v>
      </c>
      <c r="C71" s="173" t="str">
        <f t="shared" si="1"/>
        <v>小平市</v>
      </c>
      <c r="D71" s="173" t="s">
        <v>594</v>
      </c>
      <c r="E71" s="423" t="s">
        <v>841</v>
      </c>
      <c r="F71" s="173" t="s">
        <v>610</v>
      </c>
      <c r="G71" s="173" t="s">
        <v>611</v>
      </c>
      <c r="H71" s="173" t="s">
        <v>612</v>
      </c>
      <c r="I71" s="173"/>
      <c r="J71" s="173"/>
      <c r="K71" s="173"/>
    </row>
    <row r="72" spans="1:11">
      <c r="A72" s="173" t="s">
        <v>217</v>
      </c>
      <c r="B72" s="173" t="str">
        <f t="shared" si="0"/>
        <v>東村山</v>
      </c>
      <c r="C72" s="173" t="str">
        <f t="shared" si="1"/>
        <v>東村山市</v>
      </c>
      <c r="D72" s="173" t="s">
        <v>594</v>
      </c>
      <c r="E72" s="423" t="s">
        <v>841</v>
      </c>
      <c r="F72" s="173" t="s">
        <v>613</v>
      </c>
      <c r="G72" s="173" t="s">
        <v>614</v>
      </c>
      <c r="H72" s="173" t="s">
        <v>615</v>
      </c>
      <c r="I72" s="173"/>
      <c r="J72" s="173"/>
      <c r="K72" s="173"/>
    </row>
    <row r="73" spans="1:11">
      <c r="A73" s="173" t="s">
        <v>218</v>
      </c>
      <c r="B73" s="173" t="str">
        <f t="shared" si="0"/>
        <v>国分寺</v>
      </c>
      <c r="C73" s="173" t="str">
        <f t="shared" si="1"/>
        <v>国分寺市</v>
      </c>
      <c r="D73" s="173" t="s">
        <v>594</v>
      </c>
      <c r="E73" s="423" t="s">
        <v>841</v>
      </c>
      <c r="F73" s="173" t="s">
        <v>616</v>
      </c>
      <c r="G73" s="173" t="s">
        <v>643</v>
      </c>
      <c r="H73" s="173" t="s">
        <v>617</v>
      </c>
      <c r="I73" s="173"/>
      <c r="J73" s="173"/>
      <c r="K73" s="173"/>
    </row>
    <row r="74" spans="1:11">
      <c r="A74" s="173" t="s">
        <v>219</v>
      </c>
      <c r="B74" s="173" t="str">
        <f t="shared" si="0"/>
        <v>国立市</v>
      </c>
      <c r="C74" s="173" t="str">
        <f t="shared" si="1"/>
        <v>国立市</v>
      </c>
      <c r="D74" s="173" t="s">
        <v>594</v>
      </c>
      <c r="E74" s="423" t="s">
        <v>841</v>
      </c>
      <c r="F74" s="173"/>
      <c r="G74" s="173" t="s">
        <v>644</v>
      </c>
      <c r="H74" s="173" t="s">
        <v>618</v>
      </c>
      <c r="I74" s="173"/>
      <c r="J74" s="173"/>
      <c r="K74" s="173"/>
    </row>
    <row r="75" spans="1:11">
      <c r="A75" s="173" t="s">
        <v>221</v>
      </c>
      <c r="B75" s="173" t="str">
        <f t="shared" si="0"/>
        <v>狛江市</v>
      </c>
      <c r="C75" s="173" t="str">
        <f t="shared" si="1"/>
        <v>狛江市</v>
      </c>
      <c r="D75" s="173" t="s">
        <v>594</v>
      </c>
      <c r="E75" s="423" t="s">
        <v>841</v>
      </c>
      <c r="F75" s="173"/>
      <c r="G75" s="173"/>
      <c r="H75" s="173"/>
      <c r="I75" s="173"/>
      <c r="J75" s="173"/>
      <c r="K75" s="173"/>
    </row>
    <row r="76" spans="1:11">
      <c r="A76" s="173" t="s">
        <v>222</v>
      </c>
      <c r="B76" s="173" t="str">
        <f t="shared" si="0"/>
        <v>東大和</v>
      </c>
      <c r="C76" s="173" t="str">
        <f t="shared" si="1"/>
        <v>東大和市</v>
      </c>
      <c r="D76" s="173" t="s">
        <v>594</v>
      </c>
      <c r="E76" s="423" t="s">
        <v>841</v>
      </c>
      <c r="F76" s="173"/>
      <c r="G76" s="173"/>
      <c r="H76" s="173"/>
      <c r="I76" s="173"/>
      <c r="J76" s="173"/>
      <c r="K76" s="173"/>
    </row>
    <row r="77" spans="1:11">
      <c r="A77" s="173" t="s">
        <v>223</v>
      </c>
      <c r="B77" s="173" t="str">
        <f t="shared" si="0"/>
        <v>清瀬市</v>
      </c>
      <c r="C77" s="173" t="str">
        <f t="shared" si="1"/>
        <v>清瀬市</v>
      </c>
      <c r="D77" s="173" t="s">
        <v>594</v>
      </c>
      <c r="E77" s="423" t="s">
        <v>841</v>
      </c>
      <c r="F77" s="173"/>
      <c r="G77" s="173"/>
      <c r="H77" s="173"/>
      <c r="I77" s="173"/>
      <c r="J77" s="173"/>
      <c r="K77" s="173"/>
    </row>
    <row r="78" spans="1:11">
      <c r="A78" s="173" t="s">
        <v>224</v>
      </c>
      <c r="B78" s="173" t="str">
        <f t="shared" si="0"/>
        <v>東久留</v>
      </c>
      <c r="C78" s="173" t="str">
        <f t="shared" si="1"/>
        <v>東久留米市</v>
      </c>
      <c r="D78" s="173" t="s">
        <v>594</v>
      </c>
      <c r="E78" s="423" t="s">
        <v>841</v>
      </c>
      <c r="F78" s="173"/>
      <c r="G78" s="173"/>
      <c r="H78" s="173"/>
      <c r="I78" s="173"/>
      <c r="J78" s="173"/>
      <c r="K78" s="173"/>
    </row>
    <row r="79" spans="1:11">
      <c r="A79" s="173" t="s">
        <v>225</v>
      </c>
      <c r="B79" s="173" t="str">
        <f t="shared" si="0"/>
        <v>武蔵村</v>
      </c>
      <c r="C79" s="173" t="str">
        <f t="shared" si="1"/>
        <v>武蔵村山市</v>
      </c>
      <c r="D79" s="173" t="s">
        <v>594</v>
      </c>
      <c r="E79" s="423" t="s">
        <v>841</v>
      </c>
      <c r="F79" s="173"/>
      <c r="G79" s="173"/>
      <c r="H79" s="173"/>
      <c r="I79" s="173"/>
      <c r="J79" s="173"/>
      <c r="K79" s="173"/>
    </row>
    <row r="80" spans="1:11">
      <c r="A80" s="173" t="s">
        <v>230</v>
      </c>
      <c r="B80" s="173" t="str">
        <f t="shared" si="0"/>
        <v>西東京</v>
      </c>
      <c r="C80" s="173" t="str">
        <f t="shared" si="1"/>
        <v>西東京市</v>
      </c>
      <c r="D80" s="173" t="s">
        <v>594</v>
      </c>
      <c r="E80" s="423" t="s">
        <v>841</v>
      </c>
      <c r="F80" s="173"/>
      <c r="G80" s="173"/>
      <c r="H80" s="173"/>
      <c r="I80" s="173"/>
      <c r="J80" s="173"/>
      <c r="K80" s="173"/>
    </row>
    <row r="81" spans="1:11">
      <c r="A81" s="173" t="s">
        <v>205</v>
      </c>
      <c r="B81" s="173" t="str">
        <f t="shared" si="0"/>
        <v>八王子</v>
      </c>
      <c r="C81" s="173" t="str">
        <f t="shared" si="1"/>
        <v>八王子市</v>
      </c>
      <c r="D81" s="173" t="s">
        <v>619</v>
      </c>
      <c r="E81" s="174" t="s">
        <v>620</v>
      </c>
      <c r="F81" s="173"/>
      <c r="G81" s="173"/>
      <c r="H81" s="173"/>
      <c r="I81" s="173"/>
      <c r="J81" s="173"/>
      <c r="K81" s="173"/>
    </row>
    <row r="82" spans="1:11">
      <c r="A82" s="173" t="s">
        <v>213</v>
      </c>
      <c r="B82" s="173" t="str">
        <f t="shared" si="0"/>
        <v>町田市</v>
      </c>
      <c r="C82" s="173" t="str">
        <f t="shared" si="1"/>
        <v>町田市</v>
      </c>
      <c r="D82" s="173" t="s">
        <v>619</v>
      </c>
      <c r="E82" s="174" t="s">
        <v>620</v>
      </c>
      <c r="F82" s="173"/>
      <c r="G82" s="173"/>
      <c r="H82" s="173"/>
      <c r="I82" s="173"/>
      <c r="J82" s="173"/>
      <c r="K82" s="173"/>
    </row>
    <row r="83" spans="1:11">
      <c r="A83" s="173" t="s">
        <v>216</v>
      </c>
      <c r="B83" s="173" t="str">
        <f t="shared" si="0"/>
        <v>日野市</v>
      </c>
      <c r="C83" s="173" t="str">
        <f t="shared" si="1"/>
        <v>日野市</v>
      </c>
      <c r="D83" s="173" t="s">
        <v>619</v>
      </c>
      <c r="E83" s="174" t="s">
        <v>620</v>
      </c>
      <c r="F83" s="173"/>
      <c r="G83" s="173"/>
      <c r="H83" s="173"/>
      <c r="I83" s="173"/>
      <c r="J83" s="173"/>
      <c r="K83" s="173"/>
    </row>
    <row r="84" spans="1:11">
      <c r="A84" s="173" t="s">
        <v>226</v>
      </c>
      <c r="B84" s="173" t="str">
        <f t="shared" si="0"/>
        <v>多摩市</v>
      </c>
      <c r="C84" s="173" t="str">
        <f t="shared" si="1"/>
        <v>多摩市</v>
      </c>
      <c r="D84" s="173" t="s">
        <v>619</v>
      </c>
      <c r="E84" s="174" t="s">
        <v>620</v>
      </c>
      <c r="F84" s="173"/>
      <c r="G84" s="173"/>
      <c r="H84" s="173"/>
      <c r="I84" s="173"/>
      <c r="J84" s="173"/>
      <c r="K84" s="173"/>
    </row>
    <row r="85" spans="1:11">
      <c r="A85" s="173" t="s">
        <v>227</v>
      </c>
      <c r="B85" s="173" t="str">
        <f t="shared" si="0"/>
        <v>稲城市</v>
      </c>
      <c r="C85" s="173" t="str">
        <f t="shared" si="1"/>
        <v>稲城市</v>
      </c>
      <c r="D85" s="173" t="s">
        <v>619</v>
      </c>
      <c r="E85" s="174" t="s">
        <v>620</v>
      </c>
      <c r="F85" s="173"/>
      <c r="G85" s="173"/>
      <c r="H85" s="173"/>
      <c r="I85" s="173"/>
      <c r="J85" s="173"/>
      <c r="K85" s="173"/>
    </row>
    <row r="86" spans="1:11">
      <c r="A86" s="173" t="s">
        <v>209</v>
      </c>
      <c r="B86" s="173" t="str">
        <f t="shared" si="0"/>
        <v>青梅市</v>
      </c>
      <c r="C86" s="173" t="str">
        <f t="shared" si="1"/>
        <v>青梅市</v>
      </c>
      <c r="D86" s="173" t="s">
        <v>621</v>
      </c>
      <c r="E86" s="174" t="s">
        <v>622</v>
      </c>
      <c r="F86" s="173"/>
      <c r="G86" s="173"/>
      <c r="H86" s="173"/>
      <c r="I86" s="173"/>
      <c r="J86" s="173"/>
      <c r="K86" s="173"/>
    </row>
    <row r="87" spans="1:11">
      <c r="A87" s="173" t="s">
        <v>220</v>
      </c>
      <c r="B87" s="173" t="str">
        <f t="shared" si="0"/>
        <v>福生市</v>
      </c>
      <c r="C87" s="173" t="str">
        <f t="shared" si="1"/>
        <v>福生市</v>
      </c>
      <c r="D87" s="173" t="s">
        <v>621</v>
      </c>
      <c r="E87" s="174" t="s">
        <v>622</v>
      </c>
      <c r="F87" s="173"/>
      <c r="G87" s="173"/>
      <c r="H87" s="173"/>
      <c r="I87" s="173"/>
      <c r="J87" s="173"/>
      <c r="K87" s="173"/>
    </row>
    <row r="88" spans="1:11">
      <c r="A88" s="173" t="s">
        <v>228</v>
      </c>
      <c r="B88" s="173" t="str">
        <f t="shared" si="0"/>
        <v>羽村市</v>
      </c>
      <c r="C88" s="173" t="str">
        <f t="shared" si="1"/>
        <v>羽村市</v>
      </c>
      <c r="D88" s="173" t="s">
        <v>621</v>
      </c>
      <c r="E88" s="174" t="s">
        <v>622</v>
      </c>
      <c r="F88" s="173"/>
      <c r="G88" s="173"/>
      <c r="H88" s="173"/>
      <c r="I88" s="173"/>
      <c r="J88" s="173"/>
      <c r="K88" s="173"/>
    </row>
    <row r="89" spans="1:11">
      <c r="A89" s="173" t="s">
        <v>229</v>
      </c>
      <c r="B89" s="173" t="str">
        <f t="shared" si="0"/>
        <v>あきる</v>
      </c>
      <c r="C89" s="173" t="s">
        <v>623</v>
      </c>
      <c r="D89" s="173" t="s">
        <v>621</v>
      </c>
      <c r="E89" s="174" t="s">
        <v>622</v>
      </c>
      <c r="F89" s="173"/>
      <c r="G89" s="173"/>
      <c r="H89" s="173"/>
      <c r="I89" s="173"/>
      <c r="J89" s="173"/>
      <c r="K89" s="173"/>
    </row>
    <row r="90" spans="1:11">
      <c r="A90" s="173" t="s">
        <v>624</v>
      </c>
      <c r="B90" s="173" t="str">
        <f t="shared" si="0"/>
        <v>瑞穂町</v>
      </c>
      <c r="C90" s="173" t="s">
        <v>625</v>
      </c>
      <c r="D90" s="173" t="s">
        <v>621</v>
      </c>
      <c r="E90" s="174" t="s">
        <v>622</v>
      </c>
      <c r="F90" s="173"/>
      <c r="G90" s="173"/>
      <c r="H90" s="173"/>
      <c r="I90" s="173"/>
      <c r="J90" s="173"/>
      <c r="K90" s="173"/>
    </row>
    <row r="91" spans="1:11">
      <c r="A91" s="173" t="s">
        <v>626</v>
      </c>
      <c r="B91" s="173" t="str">
        <f t="shared" si="0"/>
        <v>日の出</v>
      </c>
      <c r="C91" s="173" t="s">
        <v>627</v>
      </c>
      <c r="D91" s="173" t="s">
        <v>621</v>
      </c>
      <c r="E91" s="174" t="s">
        <v>622</v>
      </c>
      <c r="F91" s="173"/>
      <c r="G91" s="173"/>
      <c r="H91" s="173"/>
      <c r="I91" s="173"/>
      <c r="J91" s="173"/>
      <c r="K91" s="173"/>
    </row>
    <row r="92" spans="1:11">
      <c r="A92" s="173" t="s">
        <v>628</v>
      </c>
      <c r="B92" s="173" t="str">
        <f t="shared" si="0"/>
        <v>奥多摩</v>
      </c>
      <c r="C92" s="173" t="s">
        <v>629</v>
      </c>
      <c r="D92" s="173" t="s">
        <v>621</v>
      </c>
      <c r="E92" s="174" t="s">
        <v>622</v>
      </c>
      <c r="F92" s="173"/>
      <c r="G92" s="173"/>
      <c r="H92" s="173"/>
      <c r="I92" s="173"/>
      <c r="J92" s="173"/>
      <c r="K92" s="173"/>
    </row>
    <row r="93" spans="1:11">
      <c r="A93" s="173" t="s">
        <v>630</v>
      </c>
      <c r="B93" s="173" t="str">
        <f t="shared" si="0"/>
        <v>檜原村</v>
      </c>
      <c r="C93" s="173" t="s">
        <v>631</v>
      </c>
      <c r="D93" s="173" t="s">
        <v>621</v>
      </c>
      <c r="E93" s="174" t="s">
        <v>622</v>
      </c>
      <c r="F93" s="173"/>
      <c r="G93" s="173"/>
      <c r="H93" s="173"/>
      <c r="I93" s="173"/>
      <c r="J93" s="173"/>
      <c r="K93" s="173"/>
    </row>
    <row r="94" spans="1:11">
      <c r="A94" s="173" t="s">
        <v>632</v>
      </c>
      <c r="B94" s="173" t="str">
        <f t="shared" si="0"/>
        <v>西多摩</v>
      </c>
      <c r="C94" s="173" t="str">
        <f t="shared" ref="C94:C103" si="2">A94</f>
        <v>西多摩郡</v>
      </c>
      <c r="D94" s="173" t="s">
        <v>621</v>
      </c>
      <c r="E94" s="174" t="s">
        <v>622</v>
      </c>
      <c r="F94" s="173"/>
      <c r="G94" s="173"/>
      <c r="H94" s="173"/>
      <c r="I94" s="173"/>
      <c r="J94" s="173"/>
      <c r="K94" s="173"/>
    </row>
    <row r="95" spans="1:11">
      <c r="A95" s="173" t="s">
        <v>633</v>
      </c>
      <c r="B95" s="173" t="str">
        <f t="shared" si="0"/>
        <v>大島町</v>
      </c>
      <c r="C95" s="173" t="str">
        <f t="shared" si="2"/>
        <v>大島町</v>
      </c>
      <c r="D95" s="173" t="s">
        <v>634</v>
      </c>
      <c r="E95" s="174" t="s">
        <v>635</v>
      </c>
      <c r="F95" s="173"/>
      <c r="G95" s="173"/>
      <c r="H95" s="173"/>
      <c r="I95" s="173"/>
      <c r="J95" s="173"/>
      <c r="K95" s="173"/>
    </row>
    <row r="96" spans="1:11">
      <c r="A96" s="173" t="s">
        <v>248</v>
      </c>
      <c r="B96" s="173" t="str">
        <f t="shared" si="0"/>
        <v>利島村</v>
      </c>
      <c r="C96" s="173" t="str">
        <f t="shared" si="2"/>
        <v>利島村</v>
      </c>
      <c r="D96" s="173" t="s">
        <v>634</v>
      </c>
      <c r="E96" s="174" t="s">
        <v>635</v>
      </c>
      <c r="F96" s="173"/>
      <c r="G96" s="173"/>
      <c r="H96" s="173"/>
      <c r="I96" s="173"/>
      <c r="J96" s="173"/>
      <c r="K96" s="173"/>
    </row>
    <row r="97" spans="1:11">
      <c r="A97" s="173" t="s">
        <v>231</v>
      </c>
      <c r="B97" s="173" t="str">
        <f t="shared" si="0"/>
        <v>新島村</v>
      </c>
      <c r="C97" s="173" t="str">
        <f t="shared" si="2"/>
        <v>新島村</v>
      </c>
      <c r="D97" s="173" t="s">
        <v>634</v>
      </c>
      <c r="E97" s="174" t="s">
        <v>635</v>
      </c>
      <c r="F97" s="173"/>
      <c r="G97" s="173"/>
      <c r="H97" s="173"/>
      <c r="I97" s="173"/>
      <c r="J97" s="173"/>
      <c r="K97" s="173"/>
    </row>
    <row r="98" spans="1:11">
      <c r="A98" s="173" t="s">
        <v>636</v>
      </c>
      <c r="B98" s="173" t="str">
        <f t="shared" si="0"/>
        <v>神津島</v>
      </c>
      <c r="C98" s="173" t="str">
        <f t="shared" si="2"/>
        <v>神津島</v>
      </c>
      <c r="D98" s="173" t="s">
        <v>634</v>
      </c>
      <c r="E98" s="174" t="s">
        <v>635</v>
      </c>
      <c r="F98" s="173"/>
      <c r="G98" s="173"/>
      <c r="H98" s="173"/>
      <c r="I98" s="173"/>
      <c r="J98" s="173"/>
      <c r="K98" s="173"/>
    </row>
    <row r="99" spans="1:11">
      <c r="A99" s="173" t="s">
        <v>232</v>
      </c>
      <c r="B99" s="173" t="str">
        <f t="shared" si="0"/>
        <v>三宅村</v>
      </c>
      <c r="C99" s="173" t="str">
        <f t="shared" si="2"/>
        <v>三宅村</v>
      </c>
      <c r="D99" s="173" t="s">
        <v>634</v>
      </c>
      <c r="E99" s="174" t="s">
        <v>637</v>
      </c>
      <c r="F99" s="173"/>
      <c r="G99" s="173"/>
      <c r="H99" s="173"/>
      <c r="I99" s="173"/>
      <c r="J99" s="173"/>
      <c r="K99" s="173"/>
    </row>
    <row r="100" spans="1:11">
      <c r="A100" s="173" t="s">
        <v>638</v>
      </c>
      <c r="B100" s="173" t="str">
        <f t="shared" si="0"/>
        <v>御蔵島</v>
      </c>
      <c r="C100" s="173" t="str">
        <f t="shared" si="2"/>
        <v>御蔵島村</v>
      </c>
      <c r="D100" s="173" t="s">
        <v>634</v>
      </c>
      <c r="E100" s="174" t="s">
        <v>637</v>
      </c>
      <c r="F100" s="173"/>
      <c r="G100" s="173"/>
      <c r="H100" s="173"/>
      <c r="I100" s="173"/>
      <c r="J100" s="173"/>
      <c r="K100" s="173"/>
    </row>
    <row r="101" spans="1:11">
      <c r="A101" s="173" t="s">
        <v>233</v>
      </c>
      <c r="B101" s="173" t="str">
        <f t="shared" si="0"/>
        <v>八丈町</v>
      </c>
      <c r="C101" s="173" t="str">
        <f t="shared" si="2"/>
        <v>八丈町</v>
      </c>
      <c r="D101" s="173" t="s">
        <v>634</v>
      </c>
      <c r="E101" s="174" t="s">
        <v>639</v>
      </c>
      <c r="F101" s="173"/>
      <c r="G101" s="173"/>
      <c r="H101" s="173"/>
      <c r="I101" s="173"/>
      <c r="J101" s="173"/>
      <c r="K101" s="173"/>
    </row>
    <row r="102" spans="1:11">
      <c r="A102" s="173" t="s">
        <v>640</v>
      </c>
      <c r="B102" s="173" t="str">
        <f t="shared" si="0"/>
        <v>青ヶ島</v>
      </c>
      <c r="C102" s="173" t="str">
        <f t="shared" si="2"/>
        <v>青ヶ島村</v>
      </c>
      <c r="D102" s="173" t="s">
        <v>634</v>
      </c>
      <c r="E102" s="174" t="s">
        <v>639</v>
      </c>
      <c r="F102" s="173"/>
      <c r="G102" s="173"/>
      <c r="H102" s="173"/>
      <c r="I102" s="173"/>
      <c r="J102" s="173"/>
      <c r="K102" s="173"/>
    </row>
    <row r="103" spans="1:11">
      <c r="A103" s="173" t="s">
        <v>641</v>
      </c>
      <c r="B103" s="173" t="str">
        <f t="shared" si="0"/>
        <v>小笠原</v>
      </c>
      <c r="C103" s="173" t="str">
        <f t="shared" si="2"/>
        <v>小笠原村</v>
      </c>
      <c r="D103" s="173" t="s">
        <v>634</v>
      </c>
      <c r="E103" s="174" t="s">
        <v>642</v>
      </c>
      <c r="F103" s="173"/>
      <c r="G103" s="173"/>
      <c r="H103" s="173"/>
      <c r="I103" s="173"/>
      <c r="J103" s="173"/>
      <c r="K103" s="173"/>
    </row>
  </sheetData>
  <sheetProtection sheet="1" objects="1" scenarios="1"/>
  <sortState xmlns:xlrd2="http://schemas.microsoft.com/office/spreadsheetml/2017/richdata2" ref="A2:C44">
    <sortCondition ref="C2:C44" customList="区部,西多摩,南多摩,北多摩"/>
    <sortCondition ref="A2:A44"/>
  </sortState>
  <phoneticPr fontId="7"/>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66CB13-BAFD-4BFE-8F48-415A52E347D2}">
  <sheetPr codeName="Sheet12">
    <tabColor rgb="FFFF0000"/>
  </sheetPr>
  <dimension ref="A1:P125"/>
  <sheetViews>
    <sheetView workbookViewId="0"/>
  </sheetViews>
  <sheetFormatPr defaultRowHeight="18.75"/>
  <cols>
    <col min="1" max="1" width="3.75" style="399" customWidth="1"/>
    <col min="2" max="2" width="25.875" style="388" customWidth="1"/>
    <col min="3" max="3" width="12.75" style="388" customWidth="1"/>
    <col min="4" max="4" width="9" style="389"/>
    <col min="5" max="7" width="7.5" style="389" hidden="1" customWidth="1"/>
    <col min="8" max="8" width="7.5" style="388" hidden="1" customWidth="1"/>
    <col min="9" max="9" width="4.375" customWidth="1"/>
    <col min="10" max="10" width="26.5" customWidth="1"/>
    <col min="11" max="11" width="16.25" customWidth="1"/>
    <col min="13" max="16" width="7.5" hidden="1" customWidth="1"/>
  </cols>
  <sheetData>
    <row r="1" spans="2:11" ht="9.75" customHeight="1">
      <c r="B1" s="388" t="s">
        <v>813</v>
      </c>
    </row>
    <row r="2" spans="2:11" ht="9.75" customHeight="1"/>
    <row r="3" spans="2:11" ht="9.75" customHeight="1">
      <c r="B3" s="390"/>
      <c r="C3" s="762" t="s">
        <v>814</v>
      </c>
      <c r="D3" s="762"/>
      <c r="E3" s="762"/>
      <c r="F3" s="762"/>
      <c r="G3" s="762"/>
      <c r="H3" s="762"/>
    </row>
    <row r="4" spans="2:11" ht="9.75" customHeight="1">
      <c r="B4" s="391"/>
      <c r="C4" s="391"/>
      <c r="D4" s="392"/>
      <c r="E4" s="392"/>
      <c r="F4" s="393"/>
      <c r="G4" s="393"/>
      <c r="H4" s="391"/>
    </row>
    <row r="5" spans="2:11" ht="9.75" customHeight="1">
      <c r="F5" s="394"/>
      <c r="G5" s="394"/>
      <c r="H5" s="395" t="s">
        <v>815</v>
      </c>
    </row>
    <row r="6" spans="2:11" ht="9.75" customHeight="1">
      <c r="F6" s="394"/>
      <c r="G6" s="394"/>
      <c r="H6" s="395"/>
    </row>
    <row r="7" spans="2:11" ht="9.75" customHeight="1">
      <c r="B7" s="763" t="s">
        <v>139</v>
      </c>
      <c r="C7" s="763"/>
      <c r="F7" s="394"/>
      <c r="G7" s="394"/>
      <c r="H7" s="395"/>
    </row>
    <row r="8" spans="2:11" ht="9.75" customHeight="1">
      <c r="B8" s="387"/>
      <c r="C8" s="387"/>
      <c r="D8" s="387"/>
      <c r="E8" s="387"/>
      <c r="F8" s="387"/>
      <c r="G8" s="387"/>
      <c r="H8" s="387"/>
    </row>
    <row r="9" spans="2:11" ht="9.75" customHeight="1">
      <c r="B9" s="764" t="s">
        <v>816</v>
      </c>
      <c r="C9" s="764"/>
      <c r="D9" s="764"/>
      <c r="E9" s="764"/>
      <c r="F9" s="764"/>
      <c r="G9" s="764"/>
      <c r="H9" s="764"/>
    </row>
    <row r="10" spans="2:11" ht="9.75" customHeight="1">
      <c r="B10" s="387"/>
      <c r="C10" s="387"/>
      <c r="D10" s="387"/>
      <c r="E10" s="387"/>
      <c r="F10" s="387"/>
      <c r="G10" s="387"/>
      <c r="H10" s="387"/>
    </row>
    <row r="11" spans="2:11" ht="9.75" customHeight="1">
      <c r="B11" s="387"/>
      <c r="C11" s="387"/>
      <c r="D11" s="387"/>
      <c r="E11" s="387"/>
      <c r="F11" s="765"/>
      <c r="G11" s="766"/>
      <c r="H11" s="766"/>
    </row>
    <row r="12" spans="2:11" ht="9.75" customHeight="1">
      <c r="B12" s="387"/>
      <c r="C12" s="387"/>
      <c r="D12" s="387"/>
      <c r="E12" s="387"/>
      <c r="F12" s="766"/>
      <c r="G12" s="766"/>
      <c r="H12" s="766"/>
    </row>
    <row r="13" spans="2:11" ht="9.75" customHeight="1">
      <c r="B13" s="387"/>
      <c r="F13" s="394"/>
      <c r="G13" s="394"/>
      <c r="H13" s="395"/>
    </row>
    <row r="14" spans="2:11" ht="15.75" customHeight="1">
      <c r="B14" s="391" t="s">
        <v>875</v>
      </c>
      <c r="C14" s="391"/>
      <c r="D14" s="396"/>
      <c r="E14" s="397" t="s">
        <v>817</v>
      </c>
      <c r="F14" s="761"/>
      <c r="G14" s="761"/>
      <c r="H14" s="761"/>
      <c r="I14" s="206" t="s">
        <v>876</v>
      </c>
      <c r="J14" s="206"/>
      <c r="K14" s="206"/>
    </row>
    <row r="15" spans="2:11" ht="9.75" customHeight="1">
      <c r="H15" s="395"/>
    </row>
    <row r="16" spans="2:11" ht="9.75" customHeight="1">
      <c r="B16" s="391"/>
      <c r="C16" s="391"/>
      <c r="D16" s="396"/>
      <c r="E16" s="398" t="s">
        <v>818</v>
      </c>
      <c r="F16" s="760"/>
      <c r="G16" s="761"/>
      <c r="H16" s="761"/>
    </row>
    <row r="17" spans="1:16">
      <c r="E17" s="400"/>
      <c r="J17" t="s">
        <v>819</v>
      </c>
    </row>
    <row r="18" spans="1:16" ht="19.5" customHeight="1">
      <c r="B18" s="771" t="s">
        <v>820</v>
      </c>
      <c r="C18" s="401" t="s">
        <v>821</v>
      </c>
      <c r="D18" s="767" t="s">
        <v>822</v>
      </c>
      <c r="E18" s="767"/>
      <c r="F18" s="768" t="s">
        <v>823</v>
      </c>
      <c r="G18" s="768" t="s">
        <v>824</v>
      </c>
      <c r="H18" s="769" t="s">
        <v>825</v>
      </c>
      <c r="J18" s="771" t="s">
        <v>820</v>
      </c>
      <c r="K18" s="401" t="s">
        <v>821</v>
      </c>
      <c r="L18" s="767" t="s">
        <v>822</v>
      </c>
      <c r="M18" s="767"/>
      <c r="N18" s="768" t="s">
        <v>823</v>
      </c>
      <c r="O18" s="768" t="s">
        <v>824</v>
      </c>
      <c r="P18" s="769" t="s">
        <v>825</v>
      </c>
    </row>
    <row r="19" spans="1:16" ht="19.5">
      <c r="B19" s="771"/>
      <c r="C19" s="402" t="s">
        <v>826</v>
      </c>
      <c r="D19" s="403" t="s">
        <v>827</v>
      </c>
      <c r="E19" s="403" t="s">
        <v>828</v>
      </c>
      <c r="F19" s="768"/>
      <c r="G19" s="768"/>
      <c r="H19" s="770"/>
      <c r="J19" s="771"/>
      <c r="K19" s="402" t="s">
        <v>826</v>
      </c>
      <c r="L19" s="403" t="s">
        <v>827</v>
      </c>
      <c r="M19" s="403" t="s">
        <v>828</v>
      </c>
      <c r="N19" s="768"/>
      <c r="O19" s="768"/>
      <c r="P19" s="770"/>
    </row>
    <row r="20" spans="1:16" ht="18" customHeight="1">
      <c r="A20" s="399">
        <v>1</v>
      </c>
      <c r="B20" s="404" t="str">
        <f>' 【申請用】栽培計画書'!$A$10&amp;' 【申請用】栽培計画書'!$C$10</f>
        <v/>
      </c>
      <c r="C20" s="404" t="str">
        <f>(IF(' 【申請用】栽培計画書'!$B$10="","",IF(' 【申請用】栽培計画書'!$B$10=$J$29,$K$29,IF(' 【申請用】栽培計画書'!$B$10=$J$30,$K$30,$K$31))))</f>
        <v/>
      </c>
      <c r="D20" s="405" t="str">
        <f>' 【申請用】栽培計画書'!$D$10</f>
        <v/>
      </c>
      <c r="E20" s="406"/>
      <c r="F20" s="407"/>
      <c r="G20" s="407"/>
      <c r="H20" s="408"/>
      <c r="I20">
        <v>1</v>
      </c>
      <c r="J20" s="404" t="str">
        <f>'【申請用】栽培計画書（養液栽培）'!$A$10&amp;'【申請用】栽培計画書（養液栽培）'!$C$10</f>
        <v/>
      </c>
      <c r="K20" s="404" t="str">
        <f>(IF('【申請用】栽培計画書（養液栽培）'!$B$10="","",IF('【申請用】栽培計画書（養液栽培）'!$B$10=$J$29,$K$29,$K$30)))</f>
        <v/>
      </c>
      <c r="L20" s="409" t="str">
        <f>'【申請用】栽培計画書（養液栽培）'!$D$10</f>
        <v/>
      </c>
      <c r="M20" s="406"/>
      <c r="N20" s="407"/>
      <c r="O20" s="407"/>
      <c r="P20" s="408"/>
    </row>
    <row r="21" spans="1:16" ht="18" customHeight="1">
      <c r="A21" s="399">
        <v>2</v>
      </c>
      <c r="B21" s="404" t="str">
        <f>' 【申請用】栽培計画書'!$A$17&amp;' 【申請用】栽培計画書'!$C$17</f>
        <v/>
      </c>
      <c r="C21" s="404" t="str">
        <f>(IF(' 【申請用】栽培計画書'!$B$17="","",IF(' 【申請用】栽培計画書'!$B$17=$J$29,$K$29,IF(' 【申請用】栽培計画書'!$B$17=$J$30,$K$30,$K$31))))</f>
        <v/>
      </c>
      <c r="D21" s="405" t="str">
        <f>' 【申請用】栽培計画書'!$D$17</f>
        <v/>
      </c>
      <c r="E21" s="406"/>
      <c r="F21" s="407"/>
      <c r="G21" s="407"/>
      <c r="H21" s="408"/>
      <c r="I21">
        <v>2</v>
      </c>
      <c r="J21" s="404" t="str">
        <f>'【申請用】栽培計画書（養液栽培）'!$A$17&amp;'【申請用】栽培計画書（養液栽培）'!$C$17</f>
        <v/>
      </c>
      <c r="K21" s="404" t="str">
        <f>(IF('【申請用】栽培計画書（養液栽培）'!$B$17="","",IF('【申請用】栽培計画書（養液栽培）'!$B$17=$J$29,$K$29,$K$30)))</f>
        <v/>
      </c>
      <c r="L21" s="409" t="str">
        <f>'【申請用】栽培計画書（養液栽培）'!$D$17</f>
        <v/>
      </c>
      <c r="M21" s="406"/>
      <c r="N21" s="407"/>
      <c r="O21" s="407"/>
      <c r="P21" s="408"/>
    </row>
    <row r="22" spans="1:16" ht="18" customHeight="1">
      <c r="A22" s="399">
        <v>3</v>
      </c>
      <c r="B22" s="404" t="str">
        <f>' 【申請用】栽培計画書'!$A$24&amp;' 【申請用】栽培計画書'!$C$24</f>
        <v/>
      </c>
      <c r="C22" s="404" t="str">
        <f>(IF(' 【申請用】栽培計画書'!$B$24="","",IF(' 【申請用】栽培計画書'!$B$24=$J$29,$K$29,IF(' 【申請用】栽培計画書'!$B$24=$J$30,$K$30,$K$31))))</f>
        <v/>
      </c>
      <c r="D22" s="405" t="str">
        <f>' 【申請用】栽培計画書'!$D$24</f>
        <v/>
      </c>
      <c r="E22" s="406"/>
      <c r="F22" s="407"/>
      <c r="G22" s="407"/>
      <c r="H22" s="408"/>
      <c r="I22">
        <v>3</v>
      </c>
      <c r="J22" s="404" t="str">
        <f>'【申請用】栽培計画書（養液栽培）'!$A$24&amp;'【申請用】栽培計画書（養液栽培）'!$C$24</f>
        <v/>
      </c>
      <c r="K22" s="404" t="str">
        <f>(IF('【申請用】栽培計画書（養液栽培）'!$B$24="","",IF('【申請用】栽培計画書（養液栽培）'!$B$24=$J$29,$K$29,$K$30)))</f>
        <v/>
      </c>
      <c r="L22" s="409" t="str">
        <f>'【申請用】栽培計画書（養液栽培）'!$D$24</f>
        <v/>
      </c>
      <c r="M22" s="406"/>
      <c r="N22" s="407"/>
      <c r="O22" s="407"/>
      <c r="P22" s="408"/>
    </row>
    <row r="23" spans="1:16" ht="18" customHeight="1">
      <c r="A23" s="399">
        <v>4</v>
      </c>
      <c r="B23" s="404" t="str">
        <f>' 【申請用】栽培計画書'!$A$31&amp;' 【申請用】栽培計画書'!$C$31</f>
        <v/>
      </c>
      <c r="C23" s="404" t="str">
        <f>(IF(' 【申請用】栽培計画書'!$B$31="","",IF(' 【申請用】栽培計画書'!$B$31=$J$29,$K$29,IF(' 【申請用】栽培計画書'!$B$31=$J$30,$K$30,$K$31))))</f>
        <v/>
      </c>
      <c r="D23" s="405" t="str">
        <f>' 【申請用】栽培計画書'!$D$31</f>
        <v/>
      </c>
      <c r="E23" s="406"/>
      <c r="F23" s="407"/>
      <c r="G23" s="407"/>
      <c r="H23" s="408"/>
      <c r="I23">
        <v>4</v>
      </c>
      <c r="J23" s="404" t="str">
        <f>'【申請用】栽培計画書（養液栽培）'!$A$31&amp;'【申請用】栽培計画書（養液栽培）'!$C$31</f>
        <v/>
      </c>
      <c r="K23" s="404" t="str">
        <f>(IF('【申請用】栽培計画書（養液栽培）'!$B$31="","",IF('【申請用】栽培計画書（養液栽培）'!$B$31=$J$29,$K$29,$K$30)))</f>
        <v/>
      </c>
      <c r="L23" s="409" t="str">
        <f>'【申請用】栽培計画書（養液栽培）'!$D$31</f>
        <v/>
      </c>
      <c r="M23" s="406"/>
      <c r="N23" s="407"/>
      <c r="O23" s="407"/>
      <c r="P23" s="408"/>
    </row>
    <row r="24" spans="1:16" ht="18" customHeight="1">
      <c r="A24" s="399">
        <v>5</v>
      </c>
      <c r="B24" s="404" t="str">
        <f>' 【申請用】栽培計画書'!$A$38&amp;' 【申請用】栽培計画書'!$C$38</f>
        <v/>
      </c>
      <c r="C24" s="404" t="str">
        <f>(IF(' 【申請用】栽培計画書'!$B$38="","",IF(' 【申請用】栽培計画書'!$B$38=$J$29,$K$29,IF(' 【申請用】栽培計画書'!$B$38=$J$30,$K$30,$K$31))))</f>
        <v/>
      </c>
      <c r="D24" s="405" t="str">
        <f>' 【申請用】栽培計画書'!$D$38</f>
        <v/>
      </c>
      <c r="E24" s="406"/>
      <c r="F24" s="407"/>
      <c r="G24" s="407"/>
      <c r="H24" s="408"/>
      <c r="I24">
        <v>5</v>
      </c>
      <c r="J24" s="404" t="str">
        <f>'【申請用】栽培計画書（養液栽培）'!$A$38&amp;'【申請用】栽培計画書（養液栽培）'!$C$38</f>
        <v/>
      </c>
      <c r="K24" s="404" t="str">
        <f>(IF('【申請用】栽培計画書（養液栽培）'!$B$38="","",IF('【申請用】栽培計画書（養液栽培）'!$B$38=$J$29,$K$29,$K$30)))</f>
        <v/>
      </c>
      <c r="L24" s="409" t="str">
        <f>'【申請用】栽培計画書（養液栽培）'!$D$38</f>
        <v/>
      </c>
      <c r="M24" s="406"/>
      <c r="N24" s="407"/>
      <c r="O24" s="407"/>
      <c r="P24" s="408"/>
    </row>
    <row r="25" spans="1:16" ht="18" customHeight="1">
      <c r="A25" s="399">
        <v>6</v>
      </c>
      <c r="B25" s="404" t="str">
        <f>' 【申請用】栽培計画書'!$A$57&amp;' 【申請用】栽培計画書'!$C$57</f>
        <v/>
      </c>
      <c r="C25" s="404" t="str">
        <f>(IF(' 【申請用】栽培計画書'!$B$57="","",IF(' 【申請用】栽培計画書'!$B$57=$J$29,$K$29,IF(' 【申請用】栽培計画書'!$B$57=$J$30,$K$30,$K$31))))</f>
        <v/>
      </c>
      <c r="D25" s="405" t="str">
        <f>' 【申請用】栽培計画書'!$D$57</f>
        <v/>
      </c>
      <c r="E25" s="406"/>
      <c r="F25" s="407"/>
      <c r="G25" s="407"/>
      <c r="H25" s="408"/>
      <c r="J25" s="410" t="s">
        <v>758</v>
      </c>
      <c r="K25" s="410"/>
      <c r="L25" s="411">
        <f>SUM(L20:L24)</f>
        <v>0</v>
      </c>
      <c r="M25" s="410"/>
      <c r="N25" s="410"/>
      <c r="O25" s="410"/>
      <c r="P25" s="410"/>
    </row>
    <row r="26" spans="1:16" ht="18" customHeight="1">
      <c r="A26" s="399">
        <v>7</v>
      </c>
      <c r="B26" s="404" t="str">
        <f>' 【申請用】栽培計画書'!$A$64&amp;' 【申請用】栽培計画書'!$C$64</f>
        <v/>
      </c>
      <c r="C26" s="404" t="str">
        <f>(IF(' 【申請用】栽培計画書'!$B$64="","",IF(' 【申請用】栽培計画書'!$B$64=$J$29,$K$29,IF(' 【申請用】栽培計画書'!$B$64=$J$30,$K$30,$K$31))))</f>
        <v/>
      </c>
      <c r="D26" s="405" t="str">
        <f>' 【申請用】栽培計画書'!$D$64</f>
        <v/>
      </c>
      <c r="E26" s="406"/>
      <c r="F26" s="407"/>
      <c r="G26" s="407"/>
      <c r="H26" s="408"/>
    </row>
    <row r="27" spans="1:16" ht="18" customHeight="1">
      <c r="A27" s="399">
        <v>8</v>
      </c>
      <c r="B27" s="404" t="str">
        <f>' 【申請用】栽培計画書'!$A$71&amp;' 【申請用】栽培計画書'!$C$71</f>
        <v/>
      </c>
      <c r="C27" s="404" t="str">
        <f>(IF(' 【申請用】栽培計画書'!$B$71="","",IF(' 【申請用】栽培計画書'!$B$71=$J$29,$K$29,IF(' 【申請用】栽培計画書'!$B$71=$J$30,$K$30,$K$31))))</f>
        <v/>
      </c>
      <c r="D27" s="405" t="str">
        <f>' 【申請用】栽培計画書'!$D$71</f>
        <v/>
      </c>
      <c r="E27" s="406"/>
      <c r="F27" s="407"/>
      <c r="G27" s="407"/>
      <c r="H27" s="408"/>
    </row>
    <row r="28" spans="1:16" ht="18" customHeight="1">
      <c r="A28" s="399">
        <v>9</v>
      </c>
      <c r="B28" s="404" t="str">
        <f>' 【申請用】栽培計画書'!$A$78&amp;' 【申請用】栽培計画書'!$C$78</f>
        <v/>
      </c>
      <c r="C28" s="404" t="str">
        <f>(IF(' 【申請用】栽培計画書'!$B$78="","",IF(' 【申請用】栽培計画書'!$B$78=$J$29,$K$29,IF(' 【申請用】栽培計画書'!$B$78=$J$30,$K$30,$K$31))))</f>
        <v/>
      </c>
      <c r="D28" s="405" t="str">
        <f>' 【申請用】栽培計画書'!$D$78</f>
        <v/>
      </c>
      <c r="E28" s="406"/>
      <c r="F28" s="407"/>
      <c r="G28" s="407"/>
      <c r="H28" s="408"/>
      <c r="J28" t="s">
        <v>829</v>
      </c>
      <c r="K28" t="s">
        <v>830</v>
      </c>
    </row>
    <row r="29" spans="1:16" ht="18" customHeight="1">
      <c r="A29" s="399">
        <v>10</v>
      </c>
      <c r="B29" s="404" t="str">
        <f>' 【申請用】栽培計画書'!$A$85&amp;' 【申請用】栽培計画書'!$C$85</f>
        <v/>
      </c>
      <c r="C29" s="404" t="str">
        <f>(IF(' 【申請用】栽培計画書'!$B$85="","",IF(' 【申請用】栽培計画書'!$B$85=$J$29,$K$29,IF(' 【申請用】栽培計画書'!$B$85=$J$30,$K$30,$K$31))))</f>
        <v/>
      </c>
      <c r="D29" s="405" t="str">
        <f>' 【申請用】栽培計画書'!$D$85</f>
        <v/>
      </c>
      <c r="E29" s="406"/>
      <c r="F29" s="407"/>
      <c r="G29" s="407"/>
      <c r="H29" s="412"/>
      <c r="J29" t="s">
        <v>461</v>
      </c>
      <c r="K29" t="s">
        <v>116</v>
      </c>
    </row>
    <row r="30" spans="1:16" ht="18" customHeight="1">
      <c r="A30" s="399">
        <v>11</v>
      </c>
      <c r="B30" s="404" t="str">
        <f>' 【申請用】栽培計画書'!$A$104&amp;' 【申請用】栽培計画書'!$C$104</f>
        <v/>
      </c>
      <c r="C30" s="404" t="str">
        <f>(IF(' 【申請用】栽培計画書'!$B$104="","",IF(' 【申請用】栽培計画書'!$B$104=$J$29,$K$29,IF(' 【申請用】栽培計画書'!$B$104=$J$30,$K$30,$K$31))))</f>
        <v/>
      </c>
      <c r="D30" s="405" t="str">
        <f>' 【申請用】栽培計画書'!$D$104</f>
        <v/>
      </c>
      <c r="E30" s="413"/>
      <c r="F30" s="407"/>
      <c r="G30" s="407"/>
      <c r="H30" s="408"/>
      <c r="J30" t="s">
        <v>490</v>
      </c>
      <c r="K30" t="s">
        <v>117</v>
      </c>
    </row>
    <row r="31" spans="1:16" ht="18" customHeight="1">
      <c r="A31" s="399">
        <v>12</v>
      </c>
      <c r="B31" s="404" t="str">
        <f>' 【申請用】栽培計画書'!$A$111&amp;' 【申請用】栽培計画書'!$C$111</f>
        <v/>
      </c>
      <c r="C31" s="404" t="str">
        <f>(IF(' 【申請用】栽培計画書'!$B$111="","",IF(' 【申請用】栽培計画書'!$B$111=$J$29,$K$29,IF(' 【申請用】栽培計画書'!$B$111=$J$30,$K$30,$K$31))))</f>
        <v/>
      </c>
      <c r="D31" s="405" t="str">
        <f>' 【申請用】栽培計画書'!$D$111</f>
        <v/>
      </c>
      <c r="E31" s="406"/>
      <c r="F31" s="407"/>
      <c r="G31" s="407"/>
      <c r="H31" s="408"/>
      <c r="J31" t="s">
        <v>491</v>
      </c>
      <c r="K31" t="s">
        <v>118</v>
      </c>
    </row>
    <row r="32" spans="1:16" ht="18" customHeight="1">
      <c r="A32" s="399">
        <v>13</v>
      </c>
      <c r="B32" s="404" t="str">
        <f>' 【申請用】栽培計画書'!$A$118&amp;' 【申請用】栽培計画書'!$C$118</f>
        <v/>
      </c>
      <c r="C32" s="404" t="str">
        <f>(IF(' 【申請用】栽培計画書'!$B$118="","",IF(' 【申請用】栽培計画書'!$B$118=$J$29,$K$29,IF(' 【申請用】栽培計画書'!$B$118=$J$30,$K$30,$K$31))))</f>
        <v/>
      </c>
      <c r="D32" s="405" t="str">
        <f>' 【申請用】栽培計画書'!$D$118</f>
        <v/>
      </c>
      <c r="E32" s="406"/>
      <c r="F32" s="407"/>
      <c r="G32" s="407"/>
      <c r="H32" s="408"/>
    </row>
    <row r="33" spans="1:8" ht="18" customHeight="1">
      <c r="A33" s="399">
        <v>14</v>
      </c>
      <c r="B33" s="404" t="str">
        <f>' 【申請用】栽培計画書'!$A$125&amp;' 【申請用】栽培計画書'!$C$125</f>
        <v/>
      </c>
      <c r="C33" s="404" t="str">
        <f>(IF(' 【申請用】栽培計画書'!$B$125="","",IF(' 【申請用】栽培計画書'!$B$125=$J$29,$K$29,IF(' 【申請用】栽培計画書'!$B$125=$J$30,$K$30,$K$31))))</f>
        <v/>
      </c>
      <c r="D33" s="405" t="str">
        <f>' 【申請用】栽培計画書'!$D$125</f>
        <v/>
      </c>
      <c r="E33" s="406"/>
      <c r="F33" s="407"/>
      <c r="G33" s="407"/>
      <c r="H33" s="408"/>
    </row>
    <row r="34" spans="1:8" ht="18" customHeight="1">
      <c r="A34" s="399">
        <v>15</v>
      </c>
      <c r="B34" s="404" t="str">
        <f>' 【申請用】栽培計画書'!$A$132&amp;' 【申請用】栽培計画書'!$C$132</f>
        <v/>
      </c>
      <c r="C34" s="404" t="str">
        <f>(IF(' 【申請用】栽培計画書'!$B$132="","",IF(' 【申請用】栽培計画書'!$B$132=$J$29,$K$29,IF(' 【申請用】栽培計画書'!$B$132=$J$30,$K$30,$K$31))))</f>
        <v/>
      </c>
      <c r="D34" s="405" t="str">
        <f>' 【申請用】栽培計画書'!$D$132</f>
        <v/>
      </c>
      <c r="E34" s="406"/>
      <c r="F34" s="407"/>
      <c r="G34" s="407"/>
      <c r="H34" s="408"/>
    </row>
    <row r="35" spans="1:8" ht="18" customHeight="1">
      <c r="A35" s="399">
        <v>16</v>
      </c>
      <c r="B35" s="404" t="str">
        <f>' 【申請用】栽培計画書'!$A$151&amp;' 【申請用】栽培計画書'!$C$151</f>
        <v/>
      </c>
      <c r="C35" s="404" t="str">
        <f>(IF(' 【申請用】栽培計画書'!$B$151="","",IF(' 【申請用】栽培計画書'!$B$151=$J$29,$K$29,IF(' 【申請用】栽培計画書'!$B$151=$J$30,$K$30,$K$31))))</f>
        <v/>
      </c>
      <c r="D35" s="405" t="str">
        <f>' 【申請用】栽培計画書'!$D$151</f>
        <v/>
      </c>
      <c r="E35" s="406"/>
      <c r="F35" s="407"/>
      <c r="G35" s="407"/>
      <c r="H35" s="408"/>
    </row>
    <row r="36" spans="1:8" ht="18" customHeight="1">
      <c r="A36" s="399">
        <v>17</v>
      </c>
      <c r="B36" s="404" t="str">
        <f>' 【申請用】栽培計画書'!$A$158&amp;' 【申請用】栽培計画書'!$C$158</f>
        <v/>
      </c>
      <c r="C36" s="404" t="str">
        <f>(IF(' 【申請用】栽培計画書'!$B$158="","",IF(' 【申請用】栽培計画書'!$B$158=$J$29,$K$29,IF(' 【申請用】栽培計画書'!$B$158=$J$30,$K$30,$K$31))))</f>
        <v/>
      </c>
      <c r="D36" s="405" t="str">
        <f>' 【申請用】栽培計画書'!$D$158</f>
        <v/>
      </c>
      <c r="E36" s="406"/>
      <c r="F36" s="407"/>
      <c r="G36" s="407"/>
      <c r="H36" s="414"/>
    </row>
    <row r="37" spans="1:8" ht="18" customHeight="1">
      <c r="A37" s="399">
        <v>18</v>
      </c>
      <c r="B37" s="404" t="str">
        <f>' 【申請用】栽培計画書'!$A$165&amp;' 【申請用】栽培計画書'!$C$165</f>
        <v/>
      </c>
      <c r="C37" s="404" t="str">
        <f>(IF(' 【申請用】栽培計画書'!$B$165="","",IF(' 【申請用】栽培計画書'!$B$165=$J$29,$K$29,IF(' 【申請用】栽培計画書'!$B$165=$J$30,$K$30,$K$31))))</f>
        <v/>
      </c>
      <c r="D37" s="405" t="str">
        <f>' 【申請用】栽培計画書'!$D$165</f>
        <v/>
      </c>
      <c r="E37" s="406"/>
      <c r="F37" s="407"/>
      <c r="G37" s="407"/>
      <c r="H37" s="408"/>
    </row>
    <row r="38" spans="1:8" ht="18" customHeight="1">
      <c r="A38" s="399">
        <v>19</v>
      </c>
      <c r="B38" s="404" t="str">
        <f>' 【申請用】栽培計画書'!$A$172&amp;' 【申請用】栽培計画書'!$C$172</f>
        <v/>
      </c>
      <c r="C38" s="404" t="str">
        <f>(IF(' 【申請用】栽培計画書'!$B$172="","",IF(' 【申請用】栽培計画書'!$B$172=$J$29,$K$29,IF(' 【申請用】栽培計画書'!$B$172=$J$30,$K$30,$K$31))))</f>
        <v/>
      </c>
      <c r="D38" s="405" t="str">
        <f>' 【申請用】栽培計画書'!$D$172</f>
        <v/>
      </c>
      <c r="E38" s="406"/>
      <c r="F38" s="407"/>
      <c r="G38" s="407"/>
      <c r="H38" s="414"/>
    </row>
    <row r="39" spans="1:8" ht="18" customHeight="1">
      <c r="A39" s="399">
        <v>20</v>
      </c>
      <c r="B39" s="404" t="str">
        <f>' 【申請用】栽培計画書'!$A$179&amp;' 【申請用】栽培計画書'!$C$179</f>
        <v/>
      </c>
      <c r="C39" s="404" t="str">
        <f>(IF(' 【申請用】栽培計画書'!$B$179="","",IF(' 【申請用】栽培計画書'!$B$179=$J$29,$K$29,IF(' 【申請用】栽培計画書'!$B$179=$J$30,$K$30,$K$31))))</f>
        <v/>
      </c>
      <c r="D39" s="405" t="str">
        <f>' 【申請用】栽培計画書'!$D$179</f>
        <v/>
      </c>
      <c r="E39" s="406"/>
      <c r="F39" s="407"/>
      <c r="G39" s="407"/>
      <c r="H39" s="408"/>
    </row>
    <row r="40" spans="1:8" ht="18" customHeight="1">
      <c r="A40" s="399">
        <v>21</v>
      </c>
      <c r="B40" s="404" t="str">
        <f>' 【申請用】栽培計画書'!$A$198&amp;' 【申請用】栽培計画書'!$C$198</f>
        <v/>
      </c>
      <c r="C40" s="404" t="str">
        <f>(IF(' 【申請用】栽培計画書'!$B$198="","",IF(' 【申請用】栽培計画書'!$B$198=$J$29,$K$29,IF(' 【申請用】栽培計画書'!$B$198=$J$30,$K$30,$K$31))))</f>
        <v/>
      </c>
      <c r="D40" s="405" t="str">
        <f>' 【申請用】栽培計画書'!$D$198</f>
        <v/>
      </c>
      <c r="E40" s="406"/>
      <c r="F40" s="407"/>
      <c r="G40" s="407"/>
      <c r="H40" s="408"/>
    </row>
    <row r="41" spans="1:8" ht="18" customHeight="1">
      <c r="A41" s="399">
        <v>22</v>
      </c>
      <c r="B41" s="404" t="str">
        <f>' 【申請用】栽培計画書'!$A$205&amp;' 【申請用】栽培計画書'!$C$205</f>
        <v/>
      </c>
      <c r="C41" s="404" t="str">
        <f>(IF(' 【申請用】栽培計画書'!$B$205="","",IF(' 【申請用】栽培計画書'!$B$205=$J$29,$K$29,IF(' 【申請用】栽培計画書'!$B$205=$J$30,$K$30,$K$31))))</f>
        <v/>
      </c>
      <c r="D41" s="405" t="str">
        <f>' 【申請用】栽培計画書'!$D$205</f>
        <v/>
      </c>
      <c r="E41" s="406"/>
      <c r="F41" s="407"/>
      <c r="G41" s="407"/>
      <c r="H41" s="408"/>
    </row>
    <row r="42" spans="1:8" ht="18" customHeight="1">
      <c r="A42" s="399">
        <v>23</v>
      </c>
      <c r="B42" s="404" t="str">
        <f>' 【申請用】栽培計画書'!$A$212&amp;' 【申請用】栽培計画書'!$C$212</f>
        <v/>
      </c>
      <c r="C42" s="404" t="str">
        <f>(IF(' 【申請用】栽培計画書'!$B$212="","",IF(' 【申請用】栽培計画書'!$B$212=$J$29,$K$29,IF(' 【申請用】栽培計画書'!$B$212=$J$30,$K$30,$K$31))))</f>
        <v/>
      </c>
      <c r="D42" s="405" t="str">
        <f>' 【申請用】栽培計画書'!$D$212</f>
        <v/>
      </c>
      <c r="E42" s="406"/>
      <c r="F42" s="407"/>
      <c r="G42" s="407"/>
      <c r="H42" s="408"/>
    </row>
    <row r="43" spans="1:8" ht="18" customHeight="1">
      <c r="A43" s="399">
        <v>24</v>
      </c>
      <c r="B43" s="404" t="str">
        <f>' 【申請用】栽培計画書'!$A$219&amp;' 【申請用】栽培計画書'!$C$219</f>
        <v/>
      </c>
      <c r="C43" s="404" t="str">
        <f>(IF(' 【申請用】栽培計画書'!$B$219="","",IF(' 【申請用】栽培計画書'!$B$219=$J$29,$K$29,IF(' 【申請用】栽培計画書'!$B$219=$J$30,$K$30,$K$31))))</f>
        <v/>
      </c>
      <c r="D43" s="405" t="str">
        <f>' 【申請用】栽培計画書'!$D$219</f>
        <v/>
      </c>
      <c r="E43" s="406"/>
      <c r="F43" s="407"/>
      <c r="G43" s="407"/>
      <c r="H43" s="408"/>
    </row>
    <row r="44" spans="1:8" ht="18" customHeight="1">
      <c r="A44" s="399">
        <v>25</v>
      </c>
      <c r="B44" s="404" t="str">
        <f>' 【申請用】栽培計画書'!$A$226&amp;' 【申請用】栽培計画書'!$C$226</f>
        <v/>
      </c>
      <c r="C44" s="404" t="str">
        <f>(IF(' 【申請用】栽培計画書'!$B$226="","",IF(' 【申請用】栽培計画書'!$B$226=$J$29,$K$29,IF(' 【申請用】栽培計画書'!$B$226=$J$30,$K$30,$K$31))))</f>
        <v/>
      </c>
      <c r="D44" s="405" t="str">
        <f>' 【申請用】栽培計画書'!$D$226</f>
        <v/>
      </c>
      <c r="E44" s="406"/>
      <c r="F44" s="407"/>
      <c r="G44" s="407"/>
      <c r="H44" s="408"/>
    </row>
    <row r="45" spans="1:8" ht="18" customHeight="1">
      <c r="A45" s="399">
        <v>26</v>
      </c>
      <c r="B45" s="404" t="str">
        <f>' 【申請用】栽培計画書'!$A$245&amp;' 【申請用】栽培計画書'!$C$245</f>
        <v/>
      </c>
      <c r="C45" s="404" t="str">
        <f>(IF(' 【申請用】栽培計画書'!$B$245="","",IF(' 【申請用】栽培計画書'!$B$245=$J$29,$K$29,IF(' 【申請用】栽培計画書'!$B$245=$J$30,$K$30,$K$31))))</f>
        <v/>
      </c>
      <c r="D45" s="405" t="str">
        <f>' 【申請用】栽培計画書'!$D$245</f>
        <v/>
      </c>
      <c r="E45" s="406"/>
      <c r="F45" s="407"/>
      <c r="G45" s="407"/>
      <c r="H45" s="408"/>
    </row>
    <row r="46" spans="1:8" ht="18" customHeight="1">
      <c r="A46" s="399">
        <v>27</v>
      </c>
      <c r="B46" s="404" t="str">
        <f>' 【申請用】栽培計画書'!$A$252&amp;' 【申請用】栽培計画書'!$C$252</f>
        <v/>
      </c>
      <c r="C46" s="404" t="str">
        <f>(IF(' 【申請用】栽培計画書'!$B$252="","",IF(' 【申請用】栽培計画書'!$B$252=$J$29,$K$29,IF(' 【申請用】栽培計画書'!$B$252=$J$30,$K$30,$K$31))))</f>
        <v/>
      </c>
      <c r="D46" s="405" t="str">
        <f>' 【申請用】栽培計画書'!$D$252</f>
        <v/>
      </c>
      <c r="E46" s="406"/>
      <c r="F46" s="407"/>
      <c r="G46" s="407"/>
      <c r="H46" s="408"/>
    </row>
    <row r="47" spans="1:8" ht="18" customHeight="1">
      <c r="A47" s="399">
        <v>28</v>
      </c>
      <c r="B47" s="404" t="str">
        <f>' 【申請用】栽培計画書'!$A$259&amp;' 【申請用】栽培計画書'!$C$259</f>
        <v/>
      </c>
      <c r="C47" s="404" t="str">
        <f>(IF(' 【申請用】栽培計画書'!$B$259="","",IF(' 【申請用】栽培計画書'!$B$259=$J$29,$K$29,IF(' 【申請用】栽培計画書'!$B$259=$J$30,$K$30,$K$31))))</f>
        <v/>
      </c>
      <c r="D47" s="405" t="str">
        <f>' 【申請用】栽培計画書'!$D$259</f>
        <v/>
      </c>
      <c r="E47" s="406"/>
      <c r="F47" s="407"/>
      <c r="G47" s="407"/>
      <c r="H47" s="408"/>
    </row>
    <row r="48" spans="1:8" ht="18" customHeight="1">
      <c r="A48" s="399">
        <v>29</v>
      </c>
      <c r="B48" s="404" t="str">
        <f>' 【申請用】栽培計画書'!$A$266&amp;' 【申請用】栽培計画書'!$C$266</f>
        <v/>
      </c>
      <c r="C48" s="404" t="str">
        <f>(IF(' 【申請用】栽培計画書'!$B$266="","",IF(' 【申請用】栽培計画書'!$B$266=$J$29,$K$29,IF(' 【申請用】栽培計画書'!$B$266=$J$30,$K$30,$K$31))))</f>
        <v/>
      </c>
      <c r="D48" s="405" t="str">
        <f>' 【申請用】栽培計画書'!$D$266</f>
        <v/>
      </c>
      <c r="E48" s="406"/>
      <c r="F48" s="407"/>
      <c r="G48" s="407"/>
      <c r="H48" s="408"/>
    </row>
    <row r="49" spans="1:8" ht="18" customHeight="1">
      <c r="A49" s="399">
        <v>30</v>
      </c>
      <c r="B49" s="404" t="str">
        <f>' 【申請用】栽培計画書'!$A$273&amp;' 【申請用】栽培計画書'!$C$273</f>
        <v/>
      </c>
      <c r="C49" s="404" t="str">
        <f>(IF(' 【申請用】栽培計画書'!$B$273="","",IF(' 【申請用】栽培計画書'!$B$273=$J$29,$K$29,IF(' 【申請用】栽培計画書'!$B$273=$J$30,$K$30,$K$31))))</f>
        <v/>
      </c>
      <c r="D49" s="405" t="str">
        <f>' 【申請用】栽培計画書'!$D$273</f>
        <v/>
      </c>
      <c r="E49" s="406"/>
      <c r="F49" s="407"/>
      <c r="G49" s="407"/>
      <c r="H49" s="408"/>
    </row>
    <row r="50" spans="1:8" ht="18" customHeight="1">
      <c r="A50" s="399">
        <v>31</v>
      </c>
      <c r="B50" s="404" t="str">
        <f>' 【申請用】栽培計画書'!$A$291&amp;' 【申請用】栽培計画書'!$C$291</f>
        <v/>
      </c>
      <c r="C50" s="404" t="str">
        <f>(IF(' 【申請用】栽培計画書'!$B$291="","",IF(' 【申請用】栽培計画書'!$B$291=$J$29,$K$29,IF(' 【申請用】栽培計画書'!$B$291=$J$30,$K$30,$K$31))))</f>
        <v/>
      </c>
      <c r="D50" s="405" t="str">
        <f>' 【申請用】栽培計画書'!$D$291</f>
        <v/>
      </c>
      <c r="E50" s="406"/>
      <c r="F50" s="407"/>
      <c r="G50" s="407"/>
      <c r="H50" s="408"/>
    </row>
    <row r="51" spans="1:8" ht="18" customHeight="1">
      <c r="A51" s="399">
        <v>32</v>
      </c>
      <c r="B51" s="404" t="str">
        <f>' 【申請用】栽培計画書'!$A$298&amp;' 【申請用】栽培計画書'!$C$298</f>
        <v/>
      </c>
      <c r="C51" s="404" t="str">
        <f>(IF(' 【申請用】栽培計画書'!$B$298="","",IF(' 【申請用】栽培計画書'!$B$298=$J$29,$K$29,IF(' 【申請用】栽培計画書'!$B$298=$J$30,$K$30,$K$31))))</f>
        <v/>
      </c>
      <c r="D51" s="405" t="str">
        <f>' 【申請用】栽培計画書'!$D$298</f>
        <v/>
      </c>
      <c r="E51" s="406"/>
      <c r="F51" s="407"/>
      <c r="G51" s="407"/>
      <c r="H51" s="408"/>
    </row>
    <row r="52" spans="1:8" ht="18" customHeight="1">
      <c r="A52" s="399">
        <v>33</v>
      </c>
      <c r="B52" s="404" t="str">
        <f>' 【申請用】栽培計画書'!$A$305&amp;' 【申請用】栽培計画書'!$C$305</f>
        <v/>
      </c>
      <c r="C52" s="404" t="str">
        <f>(IF(' 【申請用】栽培計画書'!$B$305="","",IF(' 【申請用】栽培計画書'!$B$305=$J$29,$K$29,IF(' 【申請用】栽培計画書'!$B$305=$J$30,$K$30,$K$31))))</f>
        <v/>
      </c>
      <c r="D52" s="405" t="str">
        <f>' 【申請用】栽培計画書'!$D$305</f>
        <v/>
      </c>
      <c r="E52" s="406"/>
      <c r="F52" s="407"/>
      <c r="G52" s="407"/>
      <c r="H52" s="408"/>
    </row>
    <row r="53" spans="1:8" ht="18" customHeight="1">
      <c r="A53" s="399">
        <v>34</v>
      </c>
      <c r="B53" s="404" t="str">
        <f>' 【申請用】栽培計画書'!$A$312&amp;' 【申請用】栽培計画書'!$C$312</f>
        <v/>
      </c>
      <c r="C53" s="404" t="str">
        <f>(IF(' 【申請用】栽培計画書'!$B$312="","",IF(' 【申請用】栽培計画書'!$B$312=$J$29,$K$29,IF(' 【申請用】栽培計画書'!$B$312=$J$30,$K$30,$K$31))))</f>
        <v/>
      </c>
      <c r="D53" s="405" t="str">
        <f>' 【申請用】栽培計画書'!$D$312</f>
        <v/>
      </c>
      <c r="E53" s="406"/>
      <c r="F53" s="407"/>
      <c r="G53" s="407"/>
      <c r="H53" s="408"/>
    </row>
    <row r="54" spans="1:8" ht="18" customHeight="1">
      <c r="A54" s="399">
        <v>35</v>
      </c>
      <c r="B54" s="404" t="str">
        <f>' 【申請用】栽培計画書'!$A$319&amp;' 【申請用】栽培計画書'!$C$319</f>
        <v/>
      </c>
      <c r="C54" s="404" t="str">
        <f>(IF(' 【申請用】栽培計画書'!$B$319="","",IF(' 【申請用】栽培計画書'!$B$319=$J$29,$K$29,IF(' 【申請用】栽培計画書'!$B$319=$J$30,$K$30,$K$31))))</f>
        <v/>
      </c>
      <c r="D54" s="405" t="str">
        <f>' 【申請用】栽培計画書'!$D$319</f>
        <v/>
      </c>
      <c r="E54" s="406"/>
      <c r="F54" s="407"/>
      <c r="G54" s="407"/>
      <c r="H54" s="408"/>
    </row>
    <row r="55" spans="1:8" ht="18" customHeight="1">
      <c r="A55" s="399">
        <v>36</v>
      </c>
      <c r="B55" s="404" t="str">
        <f>' 【申請用】栽培計画書'!$A$338&amp;' 【申請用】栽培計画書'!$C$338</f>
        <v/>
      </c>
      <c r="C55" s="404" t="str">
        <f>(IF(' 【申請用】栽培計画書'!$B$338="","",IF(' 【申請用】栽培計画書'!$B$338=$J$29,$K$29,IF(' 【申請用】栽培計画書'!$B$338=$J$30,$K$30,$K$31))))</f>
        <v/>
      </c>
      <c r="D55" s="405" t="str">
        <f>' 【申請用】栽培計画書'!$D$338</f>
        <v/>
      </c>
      <c r="E55" s="406"/>
      <c r="F55" s="407"/>
      <c r="G55" s="407"/>
      <c r="H55" s="408"/>
    </row>
    <row r="56" spans="1:8" ht="18" customHeight="1">
      <c r="A56" s="399">
        <v>37</v>
      </c>
      <c r="B56" s="404" t="str">
        <f>' 【申請用】栽培計画書'!$A$345&amp;' 【申請用】栽培計画書'!$C$345</f>
        <v/>
      </c>
      <c r="C56" s="404" t="str">
        <f>(IF(' 【申請用】栽培計画書'!$B$345="","",IF(' 【申請用】栽培計画書'!$B$345=$J$29,$K$29,IF(' 【申請用】栽培計画書'!$B$345=$J$30,$K$30,$K$31))))</f>
        <v/>
      </c>
      <c r="D56" s="405" t="str">
        <f>' 【申請用】栽培計画書'!$D$345</f>
        <v/>
      </c>
      <c r="E56" s="406"/>
      <c r="F56" s="407"/>
      <c r="G56" s="407"/>
      <c r="H56" s="408"/>
    </row>
    <row r="57" spans="1:8" ht="18" customHeight="1">
      <c r="A57" s="399">
        <v>38</v>
      </c>
      <c r="B57" s="404" t="str">
        <f>' 【申請用】栽培計画書'!$A$352&amp;' 【申請用】栽培計画書'!$C$352</f>
        <v/>
      </c>
      <c r="C57" s="404" t="str">
        <f>(IF(' 【申請用】栽培計画書'!$B$352="","",IF(' 【申請用】栽培計画書'!$B$352=$J$29,$K$29,IF(' 【申請用】栽培計画書'!$B$352=$J$30,$K$30,$K$31))))</f>
        <v/>
      </c>
      <c r="D57" s="405" t="str">
        <f>' 【申請用】栽培計画書'!$D$352</f>
        <v/>
      </c>
      <c r="E57" s="406"/>
      <c r="F57" s="407"/>
      <c r="G57" s="407"/>
      <c r="H57" s="408"/>
    </row>
    <row r="58" spans="1:8" ht="18" customHeight="1">
      <c r="A58" s="399">
        <v>39</v>
      </c>
      <c r="B58" s="404" t="str">
        <f>' 【申請用】栽培計画書'!$A$359&amp;' 【申請用】栽培計画書'!$C$359</f>
        <v/>
      </c>
      <c r="C58" s="404" t="str">
        <f>(IF(' 【申請用】栽培計画書'!$B$359="","",IF(' 【申請用】栽培計画書'!$B$359=$J$29,$K$29,IF(' 【申請用】栽培計画書'!$B$359=$J$30,$K$30,$K$31))))</f>
        <v/>
      </c>
      <c r="D58" s="405" t="str">
        <f>' 【申請用】栽培計画書'!$D$359</f>
        <v/>
      </c>
      <c r="E58" s="406"/>
      <c r="F58" s="407"/>
      <c r="G58" s="407"/>
      <c r="H58" s="408"/>
    </row>
    <row r="59" spans="1:8" ht="18" customHeight="1">
      <c r="A59" s="399">
        <v>40</v>
      </c>
      <c r="B59" s="404" t="str">
        <f>' 【申請用】栽培計画書'!$A$366&amp;' 【申請用】栽培計画書'!$C$366</f>
        <v/>
      </c>
      <c r="C59" s="404" t="str">
        <f>(IF(' 【申請用】栽培計画書'!$B$366="","",IF(' 【申請用】栽培計画書'!$B$366=$J$29,$K$29,IF(' 【申請用】栽培計画書'!$B$366=$J$30,$K$30,$K$31))))</f>
        <v/>
      </c>
      <c r="D59" s="405" t="str">
        <f>' 【申請用】栽培計画書'!$D$366</f>
        <v/>
      </c>
      <c r="E59" s="406"/>
      <c r="F59" s="407"/>
      <c r="G59" s="407"/>
      <c r="H59" s="408"/>
    </row>
    <row r="60" spans="1:8" ht="18" customHeight="1">
      <c r="A60" s="399">
        <v>41</v>
      </c>
      <c r="B60" s="404" t="str">
        <f>' 【申請用】栽培計画書'!$A$384&amp;' 【申請用】栽培計画書'!$C$384</f>
        <v/>
      </c>
      <c r="C60" s="404" t="str">
        <f>(IF(' 【申請用】栽培計画書'!$B$384="","",IF(' 【申請用】栽培計画書'!$B$384=$J$29,$K$29,IF(' 【申請用】栽培計画書'!$B$384=$J$30,$K$30,$K$31))))</f>
        <v/>
      </c>
      <c r="D60" s="405" t="str">
        <f>' 【申請用】栽培計画書'!$D$384</f>
        <v/>
      </c>
      <c r="E60" s="406"/>
      <c r="F60" s="407"/>
      <c r="G60" s="407"/>
      <c r="H60" s="408"/>
    </row>
    <row r="61" spans="1:8" ht="18" customHeight="1">
      <c r="A61" s="399">
        <v>42</v>
      </c>
      <c r="B61" s="404" t="str">
        <f>' 【申請用】栽培計画書'!$A$391&amp;' 【申請用】栽培計画書'!$C$391</f>
        <v/>
      </c>
      <c r="C61" s="404" t="str">
        <f>(IF(' 【申請用】栽培計画書'!$B$391="","",IF(' 【申請用】栽培計画書'!$B$391=$J$29,$K$29,IF(' 【申請用】栽培計画書'!$B$391=$J$30,$K$30,$K$31))))</f>
        <v/>
      </c>
      <c r="D61" s="405" t="str">
        <f>' 【申請用】栽培計画書'!$D$391</f>
        <v/>
      </c>
      <c r="E61" s="406"/>
      <c r="F61" s="407"/>
      <c r="G61" s="407"/>
      <c r="H61" s="408"/>
    </row>
    <row r="62" spans="1:8" ht="18" customHeight="1">
      <c r="A62" s="399">
        <v>43</v>
      </c>
      <c r="B62" s="404" t="str">
        <f>' 【申請用】栽培計画書'!$A$398&amp;' 【申請用】栽培計画書'!$C$398</f>
        <v/>
      </c>
      <c r="C62" s="404" t="str">
        <f>(IF(' 【申請用】栽培計画書'!$B$398="","",IF(' 【申請用】栽培計画書'!$B$398=$J$29,$K$29,IF(' 【申請用】栽培計画書'!$B$398=$J$30,$K$30,$K$31))))</f>
        <v/>
      </c>
      <c r="D62" s="405" t="str">
        <f>' 【申請用】栽培計画書'!$D$398</f>
        <v/>
      </c>
      <c r="E62" s="406"/>
      <c r="F62" s="407"/>
      <c r="G62" s="407"/>
      <c r="H62" s="408"/>
    </row>
    <row r="63" spans="1:8" ht="18" customHeight="1">
      <c r="A63" s="399">
        <v>44</v>
      </c>
      <c r="B63" s="404" t="str">
        <f>' 【申請用】栽培計画書'!$A$405&amp;' 【申請用】栽培計画書'!$C$405</f>
        <v/>
      </c>
      <c r="C63" s="404" t="str">
        <f>(IF(' 【申請用】栽培計画書'!$B$405="","",IF(' 【申請用】栽培計画書'!$B$405=$J$29,$K$29,IF(' 【申請用】栽培計画書'!$B$405=$J$30,$K$30,$K$31))))</f>
        <v/>
      </c>
      <c r="D63" s="405" t="str">
        <f>' 【申請用】栽培計画書'!$D$405</f>
        <v/>
      </c>
      <c r="E63" s="406"/>
      <c r="F63" s="407"/>
      <c r="G63" s="407"/>
      <c r="H63" s="408"/>
    </row>
    <row r="64" spans="1:8" ht="18" customHeight="1">
      <c r="A64" s="399">
        <v>45</v>
      </c>
      <c r="B64" s="404" t="str">
        <f>' 【申請用】栽培計画書'!$A$412&amp;' 【申請用】栽培計画書'!$C$412</f>
        <v/>
      </c>
      <c r="C64" s="404" t="str">
        <f>(IF(' 【申請用】栽培計画書'!$B$412="","",IF(' 【申請用】栽培計画書'!$B$412=$J$29,$K$29,IF(' 【申請用】栽培計画書'!$B$412=$J$30,$K$30,$K$31))))</f>
        <v/>
      </c>
      <c r="D64" s="405" t="str">
        <f>' 【申請用】栽培計画書'!$D$412</f>
        <v/>
      </c>
      <c r="E64" s="406"/>
      <c r="F64" s="407"/>
      <c r="G64" s="407"/>
      <c r="H64" s="408"/>
    </row>
    <row r="65" spans="1:8" ht="18" customHeight="1">
      <c r="A65" s="399">
        <v>46</v>
      </c>
      <c r="B65" s="404" t="str">
        <f>' 【申請用】栽培計画書'!$A$431&amp;' 【申請用】栽培計画書'!$C$431</f>
        <v/>
      </c>
      <c r="C65" s="404" t="str">
        <f>(IF(' 【申請用】栽培計画書'!$B$431="","",IF(' 【申請用】栽培計画書'!$B$431=$J$29,$K$29,IF(' 【申請用】栽培計画書'!$B$431=$J$30,$K$30,$K$31))))</f>
        <v/>
      </c>
      <c r="D65" s="405" t="str">
        <f>' 【申請用】栽培計画書'!$D$431</f>
        <v/>
      </c>
      <c r="E65" s="406"/>
      <c r="F65" s="407"/>
      <c r="G65" s="407"/>
      <c r="H65" s="408"/>
    </row>
    <row r="66" spans="1:8" ht="18" customHeight="1">
      <c r="A66" s="399">
        <v>47</v>
      </c>
      <c r="B66" s="404" t="str">
        <f>' 【申請用】栽培計画書'!$A$438&amp;' 【申請用】栽培計画書'!$C$438</f>
        <v/>
      </c>
      <c r="C66" s="404" t="str">
        <f>(IF(' 【申請用】栽培計画書'!$B$438="","",IF(' 【申請用】栽培計画書'!$B$438=$J$29,$K$29,IF(' 【申請用】栽培計画書'!$B$438=$J$30,$K$30,$K$31))))</f>
        <v/>
      </c>
      <c r="D66" s="405" t="str">
        <f>' 【申請用】栽培計画書'!$D$438</f>
        <v/>
      </c>
      <c r="E66" s="406"/>
      <c r="F66" s="407"/>
      <c r="G66" s="407"/>
      <c r="H66" s="408"/>
    </row>
    <row r="67" spans="1:8" ht="18" customHeight="1">
      <c r="A67" s="399">
        <v>48</v>
      </c>
      <c r="B67" s="404" t="str">
        <f>' 【申請用】栽培計画書'!$A$445&amp;' 【申請用】栽培計画書'!$C$445</f>
        <v/>
      </c>
      <c r="C67" s="404" t="str">
        <f>(IF(' 【申請用】栽培計画書'!$B$445="","",IF(' 【申請用】栽培計画書'!$B$445=$J$29,$K$29,IF(' 【申請用】栽培計画書'!$B$445=$J$30,$K$30,$K$31))))</f>
        <v/>
      </c>
      <c r="D67" s="405" t="str">
        <f>' 【申請用】栽培計画書'!$D$445</f>
        <v/>
      </c>
      <c r="E67" s="406"/>
      <c r="F67" s="407"/>
      <c r="G67" s="407"/>
      <c r="H67" s="408"/>
    </row>
    <row r="68" spans="1:8" ht="18" customHeight="1">
      <c r="A68" s="399">
        <v>49</v>
      </c>
      <c r="B68" s="404" t="str">
        <f>' 【申請用】栽培計画書'!$A$452&amp;' 【申請用】栽培計画書'!$C$452</f>
        <v/>
      </c>
      <c r="C68" s="404" t="str">
        <f>(IF(' 【申請用】栽培計画書'!$B$452="","",IF(' 【申請用】栽培計画書'!$B$452=$J$29,$K$29,IF(' 【申請用】栽培計画書'!$B$452=$J$30,$K$30,$K$31))))</f>
        <v/>
      </c>
      <c r="D68" s="405" t="str">
        <f>' 【申請用】栽培計画書'!$D$452</f>
        <v/>
      </c>
      <c r="E68" s="406"/>
      <c r="F68" s="407"/>
      <c r="G68" s="407"/>
      <c r="H68" s="408"/>
    </row>
    <row r="69" spans="1:8" ht="18" customHeight="1">
      <c r="A69" s="399">
        <v>50</v>
      </c>
      <c r="B69" s="404" t="str">
        <f>' 【申請用】栽培計画書'!$A$459&amp;' 【申請用】栽培計画書'!$C$459</f>
        <v/>
      </c>
      <c r="C69" s="404" t="str">
        <f>(IF(' 【申請用】栽培計画書'!$B$459="","",IF(' 【申請用】栽培計画書'!$B$459=$J$29,$K$29,IF(' 【申請用】栽培計画書'!$B$459=$J$30,$K$30,$K$31))))</f>
        <v/>
      </c>
      <c r="D69" s="405" t="str">
        <f>' 【申請用】栽培計画書'!$D$459</f>
        <v/>
      </c>
      <c r="E69" s="406"/>
      <c r="F69" s="407"/>
      <c r="G69" s="407"/>
      <c r="H69" s="408"/>
    </row>
    <row r="70" spans="1:8" ht="18" customHeight="1">
      <c r="A70" s="399">
        <v>51</v>
      </c>
      <c r="B70" s="404" t="str">
        <f>' 【申請用】栽培計画書'!$A$477&amp;' 【申請用】栽培計画書'!$C$477</f>
        <v/>
      </c>
      <c r="C70" s="404" t="str">
        <f>(IF(' 【申請用】栽培計画書'!$B$477="","",IF(' 【申請用】栽培計画書'!$B$477=$J$29,$K$29,IF(' 【申請用】栽培計画書'!$B$477=$J$30,$K$30,$K$31))))</f>
        <v/>
      </c>
      <c r="D70" s="405" t="str">
        <f>' 【申請用】栽培計画書'!$D$477</f>
        <v/>
      </c>
      <c r="E70" s="406"/>
      <c r="F70" s="407"/>
      <c r="G70" s="407"/>
      <c r="H70" s="408"/>
    </row>
    <row r="71" spans="1:8" ht="18" customHeight="1">
      <c r="A71" s="399">
        <v>52</v>
      </c>
      <c r="B71" s="404" t="str">
        <f>' 【申請用】栽培計画書'!$A$484&amp;' 【申請用】栽培計画書'!$C$484</f>
        <v/>
      </c>
      <c r="C71" s="404" t="str">
        <f>(IF(' 【申請用】栽培計画書'!$B$484="","",IF(' 【申請用】栽培計画書'!$B$484=$J$29,$K$29,IF(' 【申請用】栽培計画書'!$B$484=$J$30,$K$30,$K$31))))</f>
        <v/>
      </c>
      <c r="D71" s="405" t="str">
        <f>' 【申請用】栽培計画書'!$D$484</f>
        <v/>
      </c>
      <c r="E71" s="406"/>
      <c r="F71" s="407"/>
      <c r="G71" s="407"/>
      <c r="H71" s="408"/>
    </row>
    <row r="72" spans="1:8" ht="18" customHeight="1">
      <c r="A72" s="399">
        <v>53</v>
      </c>
      <c r="B72" s="404" t="str">
        <f>' 【申請用】栽培計画書'!$A$491&amp;' 【申請用】栽培計画書'!$C$491</f>
        <v/>
      </c>
      <c r="C72" s="404" t="str">
        <f>(IF(' 【申請用】栽培計画書'!$B$491="","",IF(' 【申請用】栽培計画書'!$B$491=$J$29,$K$29,IF(' 【申請用】栽培計画書'!$B$491=$J$30,$K$30,$K$31))))</f>
        <v/>
      </c>
      <c r="D72" s="405" t="str">
        <f>' 【申請用】栽培計画書'!$D$491</f>
        <v/>
      </c>
      <c r="E72" s="406"/>
      <c r="F72" s="407"/>
      <c r="G72" s="407"/>
      <c r="H72" s="408"/>
    </row>
    <row r="73" spans="1:8" ht="18" customHeight="1">
      <c r="A73" s="399">
        <v>54</v>
      </c>
      <c r="B73" s="404" t="str">
        <f>' 【申請用】栽培計画書'!$A$498&amp;' 【申請用】栽培計画書'!$C$498</f>
        <v/>
      </c>
      <c r="C73" s="404" t="str">
        <f>(IF(' 【申請用】栽培計画書'!$B$498="","",IF(' 【申請用】栽培計画書'!$B$498=$J$29,$K$29,IF(' 【申請用】栽培計画書'!$B$498=$J$30,$K$30,$K$31))))</f>
        <v/>
      </c>
      <c r="D73" s="405" t="str">
        <f>' 【申請用】栽培計画書'!$D$498</f>
        <v/>
      </c>
      <c r="E73" s="406"/>
      <c r="F73" s="407"/>
      <c r="G73" s="407"/>
      <c r="H73" s="408"/>
    </row>
    <row r="74" spans="1:8" ht="18" customHeight="1">
      <c r="A74" s="399">
        <v>55</v>
      </c>
      <c r="B74" s="404" t="str">
        <f>' 【申請用】栽培計画書'!$A$505&amp;' 【申請用】栽培計画書'!$C$505</f>
        <v/>
      </c>
      <c r="C74" s="404" t="str">
        <f>(IF(' 【申請用】栽培計画書'!$B$505="","",IF(' 【申請用】栽培計画書'!$B$505=$J$29,$K$29,IF(' 【申請用】栽培計画書'!$B$505=$J$30,$K$30,$K$31))))</f>
        <v/>
      </c>
      <c r="D74" s="405" t="str">
        <f>' 【申請用】栽培計画書'!$D$505</f>
        <v/>
      </c>
      <c r="E74" s="406"/>
      <c r="F74" s="407"/>
      <c r="G74" s="407"/>
      <c r="H74" s="408"/>
    </row>
    <row r="75" spans="1:8" ht="18" customHeight="1">
      <c r="A75" s="399">
        <v>56</v>
      </c>
      <c r="B75" s="404" t="str">
        <f>' 【申請用】栽培計画書'!$A$524&amp;' 【申請用】栽培計画書'!$C$524</f>
        <v/>
      </c>
      <c r="C75" s="404" t="str">
        <f>(IF(' 【申請用】栽培計画書'!$B$524="","",IF(' 【申請用】栽培計画書'!$B$524=$J$29,$K$29,IF(' 【申請用】栽培計画書'!$B$524=$J$30,$K$30,$K$31))))</f>
        <v/>
      </c>
      <c r="D75" s="405" t="str">
        <f>' 【申請用】栽培計画書'!$D$524</f>
        <v/>
      </c>
      <c r="E75" s="406"/>
      <c r="F75" s="407"/>
      <c r="G75" s="407"/>
      <c r="H75" s="408"/>
    </row>
    <row r="76" spans="1:8" ht="18" customHeight="1">
      <c r="A76" s="399">
        <v>57</v>
      </c>
      <c r="B76" s="404" t="str">
        <f>' 【申請用】栽培計画書'!$A$531&amp;' 【申請用】栽培計画書'!$C$531</f>
        <v/>
      </c>
      <c r="C76" s="404" t="str">
        <f>(IF(' 【申請用】栽培計画書'!$B$531="","",IF(' 【申請用】栽培計画書'!$B$531=$J$29,$K$29,IF(' 【申請用】栽培計画書'!$B$531=$J$30,$K$30,$K$31))))</f>
        <v/>
      </c>
      <c r="D76" s="405" t="str">
        <f>' 【申請用】栽培計画書'!$D$531</f>
        <v/>
      </c>
      <c r="E76" s="406"/>
      <c r="F76" s="407"/>
      <c r="G76" s="407"/>
      <c r="H76" s="408"/>
    </row>
    <row r="77" spans="1:8" ht="18" customHeight="1">
      <c r="A77" s="399">
        <v>58</v>
      </c>
      <c r="B77" s="404" t="str">
        <f>' 【申請用】栽培計画書'!$A$538&amp;' 【申請用】栽培計画書'!$C$538</f>
        <v/>
      </c>
      <c r="C77" s="404" t="str">
        <f>(IF(' 【申請用】栽培計画書'!$B$538="","",IF(' 【申請用】栽培計画書'!$B$538=$J$29,$K$29,IF(' 【申請用】栽培計画書'!$B$538=$J$30,$K$30,$K$31))))</f>
        <v/>
      </c>
      <c r="D77" s="405" t="str">
        <f>' 【申請用】栽培計画書'!$D$538</f>
        <v/>
      </c>
      <c r="E77" s="406"/>
      <c r="F77" s="407"/>
      <c r="G77" s="407"/>
      <c r="H77" s="408"/>
    </row>
    <row r="78" spans="1:8" ht="18" customHeight="1">
      <c r="A78" s="399">
        <v>59</v>
      </c>
      <c r="B78" s="404" t="str">
        <f>' 【申請用】栽培計画書'!$A$545&amp;' 【申請用】栽培計画書'!$C$545</f>
        <v/>
      </c>
      <c r="C78" s="404" t="str">
        <f>(IF(' 【申請用】栽培計画書'!$B$545="","",IF(' 【申請用】栽培計画書'!$B$545=$J$29,$K$29,IF(' 【申請用】栽培計画書'!$B$545=$J$30,$K$30,$K$31))))</f>
        <v/>
      </c>
      <c r="D78" s="405" t="str">
        <f>' 【申請用】栽培計画書'!$D$545</f>
        <v/>
      </c>
      <c r="E78" s="406"/>
      <c r="F78" s="407"/>
      <c r="G78" s="407"/>
      <c r="H78" s="408"/>
    </row>
    <row r="79" spans="1:8" ht="18" customHeight="1">
      <c r="A79" s="399">
        <v>60</v>
      </c>
      <c r="B79" s="404" t="str">
        <f>' 【申請用】栽培計画書'!$A$552&amp;' 【申請用】栽培計画書'!$C$552</f>
        <v/>
      </c>
      <c r="C79" s="404" t="str">
        <f>(IF(' 【申請用】栽培計画書'!$B$552="","",IF(' 【申請用】栽培計画書'!$B$552=$J$29,$K$29,IF(' 【申請用】栽培計画書'!$B$552=$J$30,$K$30,$K$31))))</f>
        <v/>
      </c>
      <c r="D79" s="405" t="str">
        <f>' 【申請用】栽培計画書'!$D$552</f>
        <v/>
      </c>
      <c r="E79" s="406"/>
      <c r="F79" s="407"/>
      <c r="G79" s="407"/>
      <c r="H79" s="408"/>
    </row>
    <row r="80" spans="1:8" ht="18" hidden="1" customHeight="1">
      <c r="A80" s="399">
        <v>61</v>
      </c>
      <c r="B80" s="415"/>
      <c r="C80" s="404" t="str">
        <f>(IF(' 【申請用】栽培計画書'!$B$10="","",IF(' 【申請用】栽培計画書'!$B$10=J89,K89,IF(' 【申請用】栽培計画書'!$B$10=J90,K90,K91))))</f>
        <v/>
      </c>
      <c r="D80" s="405"/>
      <c r="E80" s="406"/>
      <c r="F80" s="407"/>
      <c r="G80" s="407"/>
      <c r="H80" s="408"/>
    </row>
    <row r="81" spans="1:8" ht="18" hidden="1" customHeight="1">
      <c r="A81" s="399">
        <v>62</v>
      </c>
      <c r="B81" s="415"/>
      <c r="C81" s="404" t="str">
        <f>(IF(' 【申請用】栽培計画書'!$B$10="","",IF(' 【申請用】栽培計画書'!$B$10=J90,K90,IF(' 【申請用】栽培計画書'!$B$10=J91,K91,K92))))</f>
        <v/>
      </c>
      <c r="D81" s="405"/>
      <c r="E81" s="406"/>
      <c r="F81" s="407"/>
      <c r="G81" s="407"/>
      <c r="H81" s="408"/>
    </row>
    <row r="82" spans="1:8" ht="18" hidden="1" customHeight="1">
      <c r="A82" s="399">
        <v>63</v>
      </c>
      <c r="B82" s="415"/>
      <c r="C82" s="404" t="str">
        <f>(IF(' 【申請用】栽培計画書'!$B$10="","",IF(' 【申請用】栽培計画書'!$B$10=J91,K91,IF(' 【申請用】栽培計画書'!$B$10=J92,K92,K93))))</f>
        <v/>
      </c>
      <c r="D82" s="405"/>
      <c r="E82" s="406"/>
      <c r="F82" s="407"/>
      <c r="G82" s="407"/>
      <c r="H82" s="408"/>
    </row>
    <row r="83" spans="1:8" ht="18" hidden="1" customHeight="1">
      <c r="A83" s="399">
        <v>64</v>
      </c>
      <c r="B83" s="415"/>
      <c r="C83" s="404" t="str">
        <f>(IF(' 【申請用】栽培計画書'!$B$10="","",IF(' 【申請用】栽培計画書'!$B$10=J92,K92,IF(' 【申請用】栽培計画書'!$B$10=J93,K93,K94))))</f>
        <v/>
      </c>
      <c r="D83" s="405"/>
      <c r="E83" s="406"/>
      <c r="F83" s="407"/>
      <c r="G83" s="407"/>
      <c r="H83" s="408"/>
    </row>
    <row r="84" spans="1:8" ht="18" hidden="1" customHeight="1">
      <c r="A84" s="399">
        <v>65</v>
      </c>
      <c r="B84" s="416"/>
      <c r="C84" s="404" t="str">
        <f>(IF(' 【申請用】栽培計画書'!$B$10="","",IF(' 【申請用】栽培計画書'!$B$10=J93,K93,IF(' 【申請用】栽培計画書'!$B$10=J94,K94,K95))))</f>
        <v/>
      </c>
      <c r="D84" s="405"/>
      <c r="E84" s="406"/>
      <c r="F84" s="407"/>
      <c r="G84" s="407"/>
      <c r="H84" s="408"/>
    </row>
    <row r="85" spans="1:8" ht="18" hidden="1" customHeight="1">
      <c r="A85" s="399">
        <v>66</v>
      </c>
      <c r="B85" s="415"/>
      <c r="C85" s="404" t="str">
        <f>(IF(' 【申請用】栽培計画書'!$B$10="","",IF(' 【申請用】栽培計画書'!$B$10=J94,K94,IF(' 【申請用】栽培計画書'!$B$10=J95,K95,K96))))</f>
        <v/>
      </c>
      <c r="D85" s="405"/>
      <c r="E85" s="406"/>
      <c r="F85" s="407"/>
      <c r="G85" s="407"/>
      <c r="H85" s="408"/>
    </row>
    <row r="86" spans="1:8" ht="18" hidden="1" customHeight="1">
      <c r="A86" s="399">
        <v>67</v>
      </c>
      <c r="B86" s="415"/>
      <c r="C86" s="404" t="str">
        <f>(IF(' 【申請用】栽培計画書'!$B$10="","",IF(' 【申請用】栽培計画書'!$B$10=J95,K95,IF(' 【申請用】栽培計画書'!$B$10=J96,K96,K97))))</f>
        <v/>
      </c>
      <c r="D86" s="405"/>
      <c r="E86" s="406"/>
      <c r="F86" s="407"/>
      <c r="G86" s="407"/>
      <c r="H86" s="408"/>
    </row>
    <row r="87" spans="1:8" ht="18" hidden="1" customHeight="1">
      <c r="A87" s="399">
        <v>68</v>
      </c>
      <c r="B87" s="415"/>
      <c r="C87" s="404" t="str">
        <f>(IF(' 【申請用】栽培計画書'!$B$10="","",IF(' 【申請用】栽培計画書'!$B$10=J96,K96,IF(' 【申請用】栽培計画書'!$B$10=J97,K97,K98))))</f>
        <v/>
      </c>
      <c r="D87" s="405"/>
      <c r="E87" s="406"/>
      <c r="F87" s="407"/>
      <c r="G87" s="407"/>
      <c r="H87" s="408"/>
    </row>
    <row r="88" spans="1:8" ht="18" hidden="1" customHeight="1">
      <c r="A88" s="399">
        <v>69</v>
      </c>
      <c r="B88" s="415"/>
      <c r="C88" s="404" t="str">
        <f>(IF(' 【申請用】栽培計画書'!$B$10="","",IF(' 【申請用】栽培計画書'!$B$10=J97,K97,IF(' 【申請用】栽培計画書'!$B$10=J98,K98,K99))))</f>
        <v/>
      </c>
      <c r="D88" s="405"/>
      <c r="E88" s="406"/>
      <c r="F88" s="407"/>
      <c r="G88" s="407"/>
      <c r="H88" s="408"/>
    </row>
    <row r="89" spans="1:8" ht="18" hidden="1" customHeight="1">
      <c r="A89" s="399">
        <v>70</v>
      </c>
      <c r="B89" s="416"/>
      <c r="C89" s="404" t="str">
        <f>(IF(' 【申請用】栽培計画書'!$B$10="","",IF(' 【申請用】栽培計画書'!$B$10=J98,K98,IF(' 【申請用】栽培計画書'!$B$10=J99,K99,K100))))</f>
        <v/>
      </c>
      <c r="D89" s="405"/>
      <c r="E89" s="406"/>
      <c r="F89" s="407"/>
      <c r="G89" s="407"/>
      <c r="H89" s="408"/>
    </row>
    <row r="90" spans="1:8" ht="18" hidden="1" customHeight="1">
      <c r="A90" s="399">
        <v>71</v>
      </c>
      <c r="B90" s="415"/>
      <c r="C90" s="404" t="str">
        <f>(IF(' 【申請用】栽培計画書'!$B$10="","",IF(' 【申請用】栽培計画書'!$B$10=J99,K99,IF(' 【申請用】栽培計画書'!$B$10=J100,K100,K101))))</f>
        <v/>
      </c>
      <c r="D90" s="405"/>
      <c r="E90" s="406"/>
      <c r="F90" s="407"/>
      <c r="G90" s="407"/>
      <c r="H90" s="408"/>
    </row>
    <row r="91" spans="1:8" ht="18" hidden="1" customHeight="1">
      <c r="A91" s="399">
        <v>72</v>
      </c>
      <c r="B91" s="415"/>
      <c r="C91" s="404" t="str">
        <f>(IF(' 【申請用】栽培計画書'!$B$10="","",IF(' 【申請用】栽培計画書'!$B$10=J100,K100,IF(' 【申請用】栽培計画書'!$B$10=J101,K101,K102))))</f>
        <v/>
      </c>
      <c r="D91" s="405"/>
      <c r="E91" s="406"/>
      <c r="F91" s="407"/>
      <c r="G91" s="407"/>
      <c r="H91" s="408"/>
    </row>
    <row r="92" spans="1:8" ht="18" hidden="1" customHeight="1">
      <c r="A92" s="399">
        <v>73</v>
      </c>
      <c r="B92" s="415"/>
      <c r="C92" s="404" t="str">
        <f>(IF(' 【申請用】栽培計画書'!$B$10="","",IF(' 【申請用】栽培計画書'!$B$10=J101,K101,IF(' 【申請用】栽培計画書'!$B$10=J102,K102,K103))))</f>
        <v/>
      </c>
      <c r="D92" s="405"/>
      <c r="E92" s="406"/>
      <c r="F92" s="407"/>
      <c r="G92" s="407"/>
      <c r="H92" s="408"/>
    </row>
    <row r="93" spans="1:8" ht="18" hidden="1" customHeight="1">
      <c r="A93" s="399">
        <v>74</v>
      </c>
      <c r="B93" s="415"/>
      <c r="C93" s="404" t="str">
        <f>(IF(' 【申請用】栽培計画書'!$B$10="","",IF(' 【申請用】栽培計画書'!$B$10=J102,K102,IF(' 【申請用】栽培計画書'!$B$10=J103,K103,K104))))</f>
        <v/>
      </c>
      <c r="D93" s="405"/>
      <c r="E93" s="406"/>
      <c r="F93" s="407"/>
      <c r="G93" s="407"/>
      <c r="H93" s="408"/>
    </row>
    <row r="94" spans="1:8" ht="18" hidden="1" customHeight="1">
      <c r="A94" s="399">
        <v>75</v>
      </c>
      <c r="B94" s="416"/>
      <c r="C94" s="404" t="str">
        <f>(IF(' 【申請用】栽培計画書'!$B$10="","",IF(' 【申請用】栽培計画書'!$B$10=J103,K103,IF(' 【申請用】栽培計画書'!$B$10=J104,K104,K105))))</f>
        <v/>
      </c>
      <c r="D94" s="405"/>
      <c r="E94" s="406"/>
      <c r="F94" s="407"/>
      <c r="G94" s="407"/>
      <c r="H94" s="408"/>
    </row>
    <row r="95" spans="1:8" ht="18" hidden="1" customHeight="1">
      <c r="A95" s="399">
        <v>76</v>
      </c>
      <c r="B95" s="415"/>
      <c r="C95" s="404" t="str">
        <f>(IF(' 【申請用】栽培計画書'!$B$10="","",IF(' 【申請用】栽培計画書'!$B$10=J104,K104,IF(' 【申請用】栽培計画書'!$B$10=J105,K105,K106))))</f>
        <v/>
      </c>
      <c r="D95" s="405"/>
      <c r="E95" s="406"/>
      <c r="F95" s="407"/>
      <c r="G95" s="407"/>
      <c r="H95" s="408"/>
    </row>
    <row r="96" spans="1:8" ht="18" hidden="1" customHeight="1">
      <c r="A96" s="399">
        <v>77</v>
      </c>
      <c r="B96" s="415"/>
      <c r="C96" s="404" t="str">
        <f>(IF(' 【申請用】栽培計画書'!$B$10="","",IF(' 【申請用】栽培計画書'!$B$10=J105,K105,IF(' 【申請用】栽培計画書'!$B$10=J106,K106,K107))))</f>
        <v/>
      </c>
      <c r="D96" s="405"/>
      <c r="E96" s="406"/>
      <c r="F96" s="407"/>
      <c r="G96" s="407"/>
      <c r="H96" s="408"/>
    </row>
    <row r="97" spans="1:13" ht="18" hidden="1" customHeight="1">
      <c r="A97" s="399">
        <v>78</v>
      </c>
      <c r="B97" s="415"/>
      <c r="C97" s="404" t="str">
        <f>(IF(' 【申請用】栽培計画書'!$B$10="","",IF(' 【申請用】栽培計画書'!$B$10=J106,K106,IF(' 【申請用】栽培計画書'!$B$10=J107,K107,K108))))</f>
        <v/>
      </c>
      <c r="D97" s="405"/>
      <c r="E97" s="406"/>
      <c r="F97" s="407"/>
      <c r="G97" s="407"/>
      <c r="H97" s="408"/>
    </row>
    <row r="98" spans="1:13" ht="18" hidden="1" customHeight="1">
      <c r="A98" s="399">
        <v>79</v>
      </c>
      <c r="B98" s="415"/>
      <c r="C98" s="404" t="str">
        <f>(IF(' 【申請用】栽培計画書'!$B$10="","",IF(' 【申請用】栽培計画書'!$B$10=J107,K107,IF(' 【申請用】栽培計画書'!$B$10=J108,K108,K109))))</f>
        <v/>
      </c>
      <c r="D98" s="405"/>
      <c r="E98" s="406"/>
      <c r="F98" s="407"/>
      <c r="G98" s="407"/>
      <c r="H98" s="408"/>
    </row>
    <row r="99" spans="1:13" ht="18" hidden="1" customHeight="1">
      <c r="A99" s="399">
        <v>80</v>
      </c>
      <c r="B99" s="416"/>
      <c r="C99" s="404" t="str">
        <f>(IF(' 【申請用】栽培計画書'!$B$10="","",IF(' 【申請用】栽培計画書'!$B$10=J108,K108,IF(' 【申請用】栽培計画書'!$B$10=J109,K109,K110))))</f>
        <v/>
      </c>
      <c r="D99" s="405"/>
      <c r="E99" s="406"/>
      <c r="F99" s="407"/>
      <c r="G99" s="407"/>
      <c r="H99" s="408"/>
    </row>
    <row r="100" spans="1:13" ht="18" hidden="1" customHeight="1">
      <c r="A100" s="399">
        <v>81</v>
      </c>
      <c r="B100" s="415"/>
      <c r="C100" s="404" t="str">
        <f>(IF(' 【申請用】栽培計画書'!$B$10="","",IF(' 【申請用】栽培計画書'!$B$10=J109,K109,IF(' 【申請用】栽培計画書'!$B$10=J110,K110,K111))))</f>
        <v/>
      </c>
      <c r="D100" s="405"/>
      <c r="E100" s="406"/>
      <c r="F100" s="407"/>
      <c r="G100" s="407"/>
      <c r="H100" s="408"/>
    </row>
    <row r="101" spans="1:13" ht="18" hidden="1" customHeight="1">
      <c r="A101" s="399">
        <v>82</v>
      </c>
      <c r="B101" s="415"/>
      <c r="C101" s="404" t="str">
        <f>(IF(' 【申請用】栽培計画書'!$B$10="","",IF(' 【申請用】栽培計画書'!$B$10=J110,K110,IF(' 【申請用】栽培計画書'!$B$10=J111,K111,K112))))</f>
        <v/>
      </c>
      <c r="D101" s="405"/>
      <c r="E101" s="406"/>
      <c r="F101" s="407"/>
      <c r="G101" s="407"/>
      <c r="H101" s="408"/>
    </row>
    <row r="102" spans="1:13" ht="18" hidden="1" customHeight="1">
      <c r="A102" s="399">
        <v>83</v>
      </c>
      <c r="B102" s="415"/>
      <c r="C102" s="404" t="str">
        <f>(IF(' 【申請用】栽培計画書'!$B$10="","",IF(' 【申請用】栽培計画書'!$B$10=J111,K111,IF(' 【申請用】栽培計画書'!$B$10=J112,K112,K113))))</f>
        <v/>
      </c>
      <c r="D102" s="405"/>
      <c r="E102" s="406"/>
      <c r="F102" s="407"/>
      <c r="G102" s="407"/>
      <c r="H102" s="408"/>
    </row>
    <row r="103" spans="1:13" ht="18" hidden="1" customHeight="1">
      <c r="A103" s="399">
        <v>84</v>
      </c>
      <c r="B103" s="415"/>
      <c r="C103" s="404" t="str">
        <f>(IF(' 【申請用】栽培計画書'!$B$10="","",IF(' 【申請用】栽培計画書'!$B$10=J112,K112,IF(' 【申請用】栽培計画書'!$B$10=J113,K113,K114))))</f>
        <v/>
      </c>
      <c r="D103" s="405"/>
      <c r="E103" s="406"/>
      <c r="F103" s="407"/>
      <c r="G103" s="407"/>
      <c r="H103" s="408"/>
      <c r="M103" s="399"/>
    </row>
    <row r="104" spans="1:13" ht="18" hidden="1" customHeight="1">
      <c r="A104" s="399">
        <v>85</v>
      </c>
      <c r="B104" s="416"/>
      <c r="C104" s="404" t="str">
        <f>(IF(' 【申請用】栽培計画書'!$B$10="","",IF(' 【申請用】栽培計画書'!$B$10=J113,K113,IF(' 【申請用】栽培計画書'!$B$10=J114,K114,K115))))</f>
        <v/>
      </c>
      <c r="D104" s="405"/>
      <c r="E104" s="406"/>
      <c r="F104" s="407"/>
      <c r="G104" s="407"/>
      <c r="H104" s="408"/>
    </row>
    <row r="105" spans="1:13" ht="18" hidden="1" customHeight="1">
      <c r="A105" s="399">
        <v>86</v>
      </c>
      <c r="B105" s="415"/>
      <c r="C105" s="404" t="str">
        <f>(IF(' 【申請用】栽培計画書'!$B$10="","",IF(' 【申請用】栽培計画書'!$B$10=J114,K114,IF(' 【申請用】栽培計画書'!$B$10=J115,K115,K116))))</f>
        <v/>
      </c>
      <c r="D105" s="405"/>
      <c r="E105" s="406"/>
      <c r="F105" s="407"/>
      <c r="G105" s="407"/>
      <c r="H105" s="408"/>
    </row>
    <row r="106" spans="1:13" ht="18" hidden="1" customHeight="1">
      <c r="A106" s="399">
        <v>87</v>
      </c>
      <c r="B106" s="415"/>
      <c r="C106" s="404" t="str">
        <f>(IF(' 【申請用】栽培計画書'!$B$10="","",IF(' 【申請用】栽培計画書'!$B$10=J115,K115,IF(' 【申請用】栽培計画書'!$B$10=J116,K116,K117))))</f>
        <v/>
      </c>
      <c r="D106" s="405"/>
      <c r="E106" s="406"/>
      <c r="F106" s="407"/>
      <c r="G106" s="407"/>
      <c r="H106" s="408"/>
    </row>
    <row r="107" spans="1:13" ht="18" hidden="1" customHeight="1">
      <c r="A107" s="399">
        <v>88</v>
      </c>
      <c r="B107" s="415"/>
      <c r="C107" s="404" t="str">
        <f>(IF(' 【申請用】栽培計画書'!$B$10="","",IF(' 【申請用】栽培計画書'!$B$10=J116,K116,IF(' 【申請用】栽培計画書'!$B$10=J117,K117,K118))))</f>
        <v/>
      </c>
      <c r="D107" s="405"/>
      <c r="E107" s="406"/>
      <c r="F107" s="407"/>
      <c r="G107" s="407"/>
      <c r="H107" s="408"/>
    </row>
    <row r="108" spans="1:13" ht="18" hidden="1" customHeight="1">
      <c r="A108" s="399">
        <v>89</v>
      </c>
      <c r="B108" s="415"/>
      <c r="C108" s="404" t="str">
        <f>(IF(' 【申請用】栽培計画書'!$B$10="","",IF(' 【申請用】栽培計画書'!$B$10=J117,K117,IF(' 【申請用】栽培計画書'!$B$10=J118,K118,K119))))</f>
        <v/>
      </c>
      <c r="D108" s="405"/>
      <c r="E108" s="406"/>
      <c r="F108" s="407"/>
      <c r="G108" s="407"/>
      <c r="H108" s="408"/>
    </row>
    <row r="109" spans="1:13" ht="18" hidden="1" customHeight="1">
      <c r="A109" s="399">
        <v>90</v>
      </c>
      <c r="B109" s="416"/>
      <c r="C109" s="404" t="str">
        <f>(IF(' 【申請用】栽培計画書'!$B$10="","",IF(' 【申請用】栽培計画書'!$B$10=J118,K118,IF(' 【申請用】栽培計画書'!$B$10=J119,K119,K120))))</f>
        <v/>
      </c>
      <c r="D109" s="405"/>
      <c r="E109" s="406"/>
      <c r="F109" s="407"/>
      <c r="G109" s="407"/>
      <c r="H109" s="408"/>
    </row>
    <row r="110" spans="1:13" ht="18" hidden="1" customHeight="1">
      <c r="A110" s="399">
        <v>91</v>
      </c>
      <c r="B110" s="415"/>
      <c r="C110" s="404" t="str">
        <f>(IF(' 【申請用】栽培計画書'!$B$10="","",IF(' 【申請用】栽培計画書'!$B$10=J119,K119,IF(' 【申請用】栽培計画書'!$B$10=J120,K120,K121))))</f>
        <v/>
      </c>
      <c r="D110" s="405"/>
      <c r="E110" s="406"/>
      <c r="F110" s="407"/>
      <c r="G110" s="407"/>
      <c r="H110" s="408"/>
    </row>
    <row r="111" spans="1:13" ht="18" hidden="1" customHeight="1">
      <c r="A111" s="399">
        <v>92</v>
      </c>
      <c r="B111" s="415"/>
      <c r="C111" s="404" t="str">
        <f>(IF(' 【申請用】栽培計画書'!$B$10="","",IF(' 【申請用】栽培計画書'!$B$10=J120,K120,IF(' 【申請用】栽培計画書'!$B$10=J121,K121,K122))))</f>
        <v/>
      </c>
      <c r="D111" s="405"/>
      <c r="E111" s="406"/>
      <c r="F111" s="407"/>
      <c r="G111" s="407"/>
      <c r="H111" s="408"/>
    </row>
    <row r="112" spans="1:13" ht="18" hidden="1" customHeight="1">
      <c r="A112" s="399">
        <v>93</v>
      </c>
      <c r="B112" s="415"/>
      <c r="C112" s="404" t="str">
        <f>(IF(' 【申請用】栽培計画書'!$B$10="","",IF(' 【申請用】栽培計画書'!$B$10=J121,K121,IF(' 【申請用】栽培計画書'!$B$10=J122,K122,K123))))</f>
        <v/>
      </c>
      <c r="D112" s="405"/>
      <c r="E112" s="406"/>
      <c r="F112" s="407"/>
      <c r="G112" s="407"/>
      <c r="H112" s="408"/>
    </row>
    <row r="113" spans="1:8" ht="18" hidden="1" customHeight="1">
      <c r="A113" s="399">
        <v>94</v>
      </c>
      <c r="B113" s="415"/>
      <c r="C113" s="404" t="str">
        <f>(IF(' 【申請用】栽培計画書'!$B$10="","",IF(' 【申請用】栽培計画書'!$B$10=J122,K122,IF(' 【申請用】栽培計画書'!$B$10=J123,K123,K124))))</f>
        <v/>
      </c>
      <c r="D113" s="405"/>
      <c r="E113" s="406"/>
      <c r="F113" s="407"/>
      <c r="G113" s="407"/>
      <c r="H113" s="408"/>
    </row>
    <row r="114" spans="1:8" ht="18" hidden="1" customHeight="1">
      <c r="A114" s="399">
        <v>95</v>
      </c>
      <c r="B114" s="416"/>
      <c r="C114" s="404" t="str">
        <f>(IF(' 【申請用】栽培計画書'!$B$10="","",IF(' 【申請用】栽培計画書'!$B$10=J123,K123,IF(' 【申請用】栽培計画書'!$B$10=J124,K124,K125))))</f>
        <v/>
      </c>
      <c r="D114" s="405"/>
      <c r="E114" s="406"/>
      <c r="F114" s="407"/>
      <c r="G114" s="407"/>
      <c r="H114" s="408"/>
    </row>
    <row r="115" spans="1:8" ht="18" hidden="1" customHeight="1">
      <c r="A115" s="399">
        <v>96</v>
      </c>
      <c r="B115" s="415"/>
      <c r="C115" s="404" t="str">
        <f>(IF(' 【申請用】栽培計画書'!$B$10="","",IF(' 【申請用】栽培計画書'!$B$10=J124,K124,IF(' 【申請用】栽培計画書'!$B$10=J125,K125,K126))))</f>
        <v/>
      </c>
      <c r="D115" s="405"/>
      <c r="E115" s="406"/>
      <c r="F115" s="407"/>
      <c r="G115" s="407"/>
      <c r="H115" s="408"/>
    </row>
    <row r="116" spans="1:8" ht="18" hidden="1" customHeight="1">
      <c r="A116" s="399">
        <v>97</v>
      </c>
      <c r="B116" s="415"/>
      <c r="C116" s="404" t="str">
        <f>(IF(' 【申請用】栽培計画書'!$B$10="","",IF(' 【申請用】栽培計画書'!$B$10=J125,K125,IF(' 【申請用】栽培計画書'!$B$10=J126,K126,K127))))</f>
        <v/>
      </c>
      <c r="D116" s="405"/>
      <c r="E116" s="406"/>
      <c r="F116" s="407"/>
      <c r="G116" s="407"/>
      <c r="H116" s="408"/>
    </row>
    <row r="117" spans="1:8" ht="18" hidden="1" customHeight="1">
      <c r="A117" s="399">
        <v>98</v>
      </c>
      <c r="B117" s="415"/>
      <c r="C117" s="404" t="str">
        <f>(IF(' 【申請用】栽培計画書'!$B$10="","",IF(' 【申請用】栽培計画書'!$B$10=J126,K126,IF(' 【申請用】栽培計画書'!$B$10=J127,K127,K128))))</f>
        <v/>
      </c>
      <c r="D117" s="405"/>
      <c r="E117" s="406"/>
      <c r="F117" s="407"/>
      <c r="G117" s="407"/>
      <c r="H117" s="408"/>
    </row>
    <row r="118" spans="1:8" ht="18" hidden="1" customHeight="1">
      <c r="A118" s="399">
        <v>99</v>
      </c>
      <c r="B118" s="415"/>
      <c r="C118" s="404" t="str">
        <f>(IF(' 【申請用】栽培計画書'!$B$10="","",IF(' 【申請用】栽培計画書'!$B$10=J127,K127,IF(' 【申請用】栽培計画書'!$B$10=J128,K128,K129))))</f>
        <v/>
      </c>
      <c r="D118" s="405"/>
      <c r="E118" s="406"/>
      <c r="F118" s="407"/>
      <c r="G118" s="407"/>
      <c r="H118" s="408"/>
    </row>
    <row r="119" spans="1:8" ht="18" hidden="1" customHeight="1">
      <c r="A119" s="399">
        <v>100</v>
      </c>
      <c r="B119" s="416"/>
      <c r="C119" s="404" t="str">
        <f>(IF(' 【申請用】栽培計画書'!$B$10="","",IF(' 【申請用】栽培計画書'!$B$10=J128,K128,IF(' 【申請用】栽培計画書'!$B$10=J129,K129,K130))))</f>
        <v/>
      </c>
      <c r="D119" s="405"/>
      <c r="E119" s="406"/>
      <c r="F119" s="407"/>
      <c r="G119" s="407"/>
      <c r="H119" s="408"/>
    </row>
    <row r="120" spans="1:8" ht="18" hidden="1" customHeight="1">
      <c r="A120" s="399">
        <v>101</v>
      </c>
      <c r="B120" s="415"/>
      <c r="C120" s="404" t="str">
        <f>(IF(' 【申請用】栽培計画書'!$B$10="","",IF(' 【申請用】栽培計画書'!$B$10=J129,K129,IF(' 【申請用】栽培計画書'!$B$10=J130,K130,K131))))</f>
        <v/>
      </c>
      <c r="D120" s="405"/>
      <c r="E120" s="406"/>
      <c r="F120" s="407"/>
      <c r="G120" s="407"/>
      <c r="H120" s="408"/>
    </row>
    <row r="121" spans="1:8" ht="18" hidden="1" customHeight="1">
      <c r="A121" s="399">
        <v>102</v>
      </c>
      <c r="B121" s="415"/>
      <c r="C121" s="404" t="str">
        <f>(IF(' 【申請用】栽培計画書'!$B$10="","",IF(' 【申請用】栽培計画書'!$B$10=J130,K130,IF(' 【申請用】栽培計画書'!$B$10=J131,K131,K132))))</f>
        <v/>
      </c>
      <c r="D121" s="405"/>
      <c r="E121" s="406"/>
      <c r="F121" s="407"/>
      <c r="G121" s="407"/>
      <c r="H121" s="408"/>
    </row>
    <row r="122" spans="1:8" ht="18" hidden="1" customHeight="1">
      <c r="A122" s="399">
        <v>103</v>
      </c>
      <c r="B122" s="415"/>
      <c r="C122" s="404" t="str">
        <f>(IF(' 【申請用】栽培計画書'!$B$10="","",IF(' 【申請用】栽培計画書'!$B$10=J131,K131,IF(' 【申請用】栽培計画書'!$B$10=J132,K132,K133))))</f>
        <v/>
      </c>
      <c r="D122" s="405"/>
      <c r="E122" s="406"/>
      <c r="F122" s="407"/>
      <c r="G122" s="407"/>
      <c r="H122" s="408"/>
    </row>
    <row r="123" spans="1:8" ht="18" hidden="1" customHeight="1">
      <c r="A123" s="399">
        <v>104</v>
      </c>
      <c r="B123" s="415"/>
      <c r="C123" s="404" t="str">
        <f>(IF(' 【申請用】栽培計画書'!$B$10="","",IF(' 【申請用】栽培計画書'!$B$10=J132,K132,IF(' 【申請用】栽培計画書'!$B$10=J133,K133,K134))))</f>
        <v/>
      </c>
      <c r="D123" s="405"/>
      <c r="E123" s="406"/>
      <c r="F123" s="407"/>
      <c r="G123" s="407"/>
      <c r="H123" s="408"/>
    </row>
    <row r="124" spans="1:8" ht="18" hidden="1" customHeight="1">
      <c r="A124" s="399">
        <v>105</v>
      </c>
      <c r="B124" s="415"/>
      <c r="C124" s="404" t="str">
        <f>(IF(' 【申請用】栽培計画書'!$B$10="","",IF(' 【申請用】栽培計画書'!$B$10=J133,K133,IF(' 【申請用】栽培計画書'!$B$10=J134,K134,K135))))</f>
        <v/>
      </c>
      <c r="D124" s="405"/>
      <c r="E124" s="406"/>
      <c r="F124" s="407"/>
      <c r="G124" s="407"/>
      <c r="H124" s="408"/>
    </row>
    <row r="125" spans="1:8">
      <c r="B125" s="417" t="s">
        <v>831</v>
      </c>
      <c r="C125" s="417"/>
      <c r="D125" s="418">
        <f>SUM(D20:D124)</f>
        <v>0</v>
      </c>
      <c r="E125" s="419"/>
      <c r="F125" s="419"/>
      <c r="G125" s="419"/>
      <c r="H125" s="420"/>
    </row>
  </sheetData>
  <sheetProtection sheet="1" objects="1" scenarios="1"/>
  <mergeCells count="16">
    <mergeCell ref="L18:M18"/>
    <mergeCell ref="N18:N19"/>
    <mergeCell ref="O18:O19"/>
    <mergeCell ref="P18:P19"/>
    <mergeCell ref="B18:B19"/>
    <mergeCell ref="D18:E18"/>
    <mergeCell ref="F18:F19"/>
    <mergeCell ref="G18:G19"/>
    <mergeCell ref="H18:H19"/>
    <mergeCell ref="J18:J19"/>
    <mergeCell ref="F16:H16"/>
    <mergeCell ref="C3:H3"/>
    <mergeCell ref="B7:C7"/>
    <mergeCell ref="B9:H9"/>
    <mergeCell ref="F11:H12"/>
    <mergeCell ref="F14:H14"/>
  </mergeCells>
  <phoneticPr fontId="7"/>
  <conditionalFormatting sqref="B20:B79">
    <cfRule type="expression" dxfId="72" priority="1">
      <formula>IF(B20=0,"",(COUNTIF($B:$B,B20)&gt;1))</formula>
    </cfRule>
  </conditionalFormatting>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8">
    <tabColor rgb="FFFF0000"/>
  </sheetPr>
  <dimension ref="A1:IJ43"/>
  <sheetViews>
    <sheetView workbookViewId="0">
      <selection activeCell="A4" sqref="A4"/>
    </sheetView>
  </sheetViews>
  <sheetFormatPr defaultRowHeight="18.75"/>
  <cols>
    <col min="2" max="2" width="5.125" customWidth="1"/>
    <col min="3" max="3" width="13.375" customWidth="1"/>
    <col min="4" max="4" width="13" bestFit="1" customWidth="1"/>
    <col min="6" max="6" width="17.5" customWidth="1"/>
    <col min="7" max="7" width="11.375" bestFit="1" customWidth="1"/>
    <col min="8" max="8" width="9.25" bestFit="1" customWidth="1"/>
    <col min="13" max="13" width="9" customWidth="1"/>
    <col min="26" max="26" width="11.25" customWidth="1"/>
    <col min="32" max="32" width="22.625" bestFit="1" customWidth="1"/>
    <col min="35" max="35" width="22.625" bestFit="1" customWidth="1"/>
    <col min="38" max="38" width="22.625" bestFit="1" customWidth="1"/>
    <col min="41" max="41" width="22.625" bestFit="1" customWidth="1"/>
    <col min="83" max="83" width="41.25" customWidth="1"/>
    <col min="84" max="84" width="44" customWidth="1"/>
    <col min="85" max="85" width="45.375" customWidth="1"/>
    <col min="93" max="93" width="17.5" customWidth="1"/>
    <col min="94" max="94" width="46" customWidth="1"/>
    <col min="95" max="95" width="55.625" customWidth="1"/>
    <col min="96" max="96" width="52" customWidth="1"/>
  </cols>
  <sheetData>
    <row r="1" spans="1:244">
      <c r="F1" s="179" t="s">
        <v>673</v>
      </c>
      <c r="V1" s="179" t="s">
        <v>675</v>
      </c>
      <c r="CN1" s="179" t="s">
        <v>672</v>
      </c>
      <c r="CV1" s="179" t="s">
        <v>793</v>
      </c>
      <c r="DV1" s="179" t="s">
        <v>794</v>
      </c>
      <c r="DW1" s="228"/>
    </row>
    <row r="2" spans="1:244" s="3" customFormat="1" ht="54.75" thickBot="1">
      <c r="A2" s="1" t="s">
        <v>711</v>
      </c>
      <c r="B2" s="210" t="s">
        <v>712</v>
      </c>
      <c r="C2" s="1" t="s">
        <v>713</v>
      </c>
      <c r="D2" s="1" t="s">
        <v>714</v>
      </c>
      <c r="E2" s="211" t="s">
        <v>715</v>
      </c>
      <c r="F2" s="1" t="s">
        <v>47</v>
      </c>
      <c r="G2" s="212" t="s">
        <v>716</v>
      </c>
      <c r="H2" s="212" t="s">
        <v>48</v>
      </c>
      <c r="I2" s="213" t="s">
        <v>717</v>
      </c>
      <c r="J2" s="213" t="s">
        <v>49</v>
      </c>
      <c r="K2" s="213" t="s">
        <v>718</v>
      </c>
      <c r="L2" s="213" t="s">
        <v>50</v>
      </c>
      <c r="M2" s="213" t="s">
        <v>51</v>
      </c>
      <c r="N2" s="213" t="s">
        <v>52</v>
      </c>
      <c r="O2" s="213" t="s">
        <v>53</v>
      </c>
      <c r="P2" s="213" t="s">
        <v>54</v>
      </c>
      <c r="Q2" s="214" t="s">
        <v>719</v>
      </c>
      <c r="R2" s="213" t="s">
        <v>55</v>
      </c>
      <c r="S2" s="213" t="s">
        <v>56</v>
      </c>
      <c r="T2" s="213" t="s">
        <v>57</v>
      </c>
      <c r="U2" s="215" t="s">
        <v>58</v>
      </c>
      <c r="V2" s="215" t="s">
        <v>59</v>
      </c>
      <c r="W2" s="215" t="s">
        <v>60</v>
      </c>
      <c r="X2" s="215" t="s">
        <v>61</v>
      </c>
      <c r="Y2" s="215" t="s">
        <v>62</v>
      </c>
      <c r="Z2" s="215" t="s">
        <v>720</v>
      </c>
      <c r="AA2" s="212" t="s">
        <v>63</v>
      </c>
      <c r="AB2" s="1" t="s">
        <v>721</v>
      </c>
      <c r="AC2" s="1" t="s">
        <v>722</v>
      </c>
      <c r="AD2" s="1" t="s">
        <v>723</v>
      </c>
      <c r="AE2" s="216" t="s">
        <v>64</v>
      </c>
      <c r="AF2" s="216" t="s">
        <v>65</v>
      </c>
      <c r="AG2" s="216" t="s">
        <v>66</v>
      </c>
      <c r="AH2" s="216" t="s">
        <v>67</v>
      </c>
      <c r="AI2" s="216" t="s">
        <v>68</v>
      </c>
      <c r="AJ2" s="216" t="s">
        <v>69</v>
      </c>
      <c r="AK2" s="216" t="s">
        <v>70</v>
      </c>
      <c r="AL2" s="216" t="s">
        <v>71</v>
      </c>
      <c r="AM2" s="216" t="s">
        <v>72</v>
      </c>
      <c r="AN2" s="216" t="s">
        <v>73</v>
      </c>
      <c r="AO2" s="216" t="s">
        <v>74</v>
      </c>
      <c r="AP2" s="216" t="s">
        <v>75</v>
      </c>
      <c r="AQ2" s="216" t="s">
        <v>76</v>
      </c>
      <c r="AR2" s="216" t="s">
        <v>77</v>
      </c>
      <c r="AS2" s="216" t="s">
        <v>78</v>
      </c>
      <c r="AT2" s="216" t="s">
        <v>79</v>
      </c>
      <c r="AU2" s="216" t="s">
        <v>80</v>
      </c>
      <c r="AV2" s="216" t="s">
        <v>81</v>
      </c>
      <c r="AW2" s="216" t="s">
        <v>82</v>
      </c>
      <c r="AX2" s="216" t="s">
        <v>83</v>
      </c>
      <c r="AY2" s="216" t="s">
        <v>84</v>
      </c>
      <c r="AZ2" s="216" t="s">
        <v>85</v>
      </c>
      <c r="BA2" s="216" t="s">
        <v>86</v>
      </c>
      <c r="BB2" s="216" t="s">
        <v>87</v>
      </c>
      <c r="BC2" s="216" t="s">
        <v>88</v>
      </c>
      <c r="BD2" s="216" t="s">
        <v>89</v>
      </c>
      <c r="BE2" s="216" t="s">
        <v>90</v>
      </c>
      <c r="BF2" s="216" t="s">
        <v>91</v>
      </c>
      <c r="BG2" s="216" t="s">
        <v>92</v>
      </c>
      <c r="BH2" s="216" t="s">
        <v>93</v>
      </c>
      <c r="BI2" s="216" t="s">
        <v>94</v>
      </c>
      <c r="BJ2" s="216" t="s">
        <v>95</v>
      </c>
      <c r="BK2" s="216" t="s">
        <v>96</v>
      </c>
      <c r="BL2" s="216" t="s">
        <v>97</v>
      </c>
      <c r="BM2" s="216" t="s">
        <v>98</v>
      </c>
      <c r="BN2" s="216" t="s">
        <v>99</v>
      </c>
      <c r="BO2" s="216" t="s">
        <v>100</v>
      </c>
      <c r="BP2" s="216" t="s">
        <v>101</v>
      </c>
      <c r="BQ2" s="216" t="s">
        <v>102</v>
      </c>
      <c r="BR2" s="216" t="s">
        <v>103</v>
      </c>
      <c r="BS2" s="216" t="s">
        <v>104</v>
      </c>
      <c r="BT2" s="216" t="s">
        <v>105</v>
      </c>
      <c r="BU2" s="216" t="s">
        <v>106</v>
      </c>
      <c r="BV2" s="216" t="s">
        <v>107</v>
      </c>
      <c r="BW2" s="216" t="s">
        <v>108</v>
      </c>
      <c r="BX2" s="216" t="s">
        <v>724</v>
      </c>
      <c r="BY2" s="216" t="s">
        <v>110</v>
      </c>
      <c r="BZ2" s="216" t="s">
        <v>111</v>
      </c>
      <c r="CA2" s="216" t="s">
        <v>112</v>
      </c>
      <c r="CB2" s="216" t="s">
        <v>113</v>
      </c>
      <c r="CC2" s="216" t="s">
        <v>114</v>
      </c>
      <c r="CD2" s="216" t="s">
        <v>115</v>
      </c>
      <c r="CE2" s="217" t="s">
        <v>116</v>
      </c>
      <c r="CF2" s="217" t="s">
        <v>117</v>
      </c>
      <c r="CG2" s="217" t="s">
        <v>118</v>
      </c>
      <c r="CH2" s="217" t="s">
        <v>119</v>
      </c>
      <c r="CI2" s="217" t="s">
        <v>120</v>
      </c>
      <c r="CJ2" s="217" t="s">
        <v>121</v>
      </c>
      <c r="CK2" s="217" t="s">
        <v>725</v>
      </c>
      <c r="CL2" s="217" t="s">
        <v>122</v>
      </c>
      <c r="CM2" s="217" t="s">
        <v>123</v>
      </c>
      <c r="CN2" s="217" t="s">
        <v>63</v>
      </c>
      <c r="CO2" s="217" t="s">
        <v>124</v>
      </c>
      <c r="CP2" s="217" t="s">
        <v>726</v>
      </c>
      <c r="CQ2" s="217" t="s">
        <v>727</v>
      </c>
      <c r="CR2" s="217" t="s">
        <v>728</v>
      </c>
      <c r="CS2" s="217" t="s">
        <v>729</v>
      </c>
      <c r="CT2" s="217" t="s">
        <v>730</v>
      </c>
      <c r="CU2" s="217" t="s">
        <v>731</v>
      </c>
      <c r="CV2" s="227" t="s">
        <v>759</v>
      </c>
      <c r="CW2" s="224" t="s">
        <v>789</v>
      </c>
      <c r="CX2" s="224" t="s">
        <v>790</v>
      </c>
      <c r="CY2" s="224" t="s">
        <v>791</v>
      </c>
      <c r="CZ2" s="224" t="s">
        <v>792</v>
      </c>
      <c r="DA2" s="223" t="s">
        <v>760</v>
      </c>
      <c r="DB2" s="223" t="s">
        <v>761</v>
      </c>
      <c r="DC2" s="223" t="s">
        <v>762</v>
      </c>
      <c r="DD2" s="223" t="s">
        <v>763</v>
      </c>
      <c r="DE2" s="223" t="s">
        <v>764</v>
      </c>
      <c r="DF2" s="223" t="s">
        <v>765</v>
      </c>
      <c r="DG2" s="223" t="s">
        <v>766</v>
      </c>
      <c r="DH2" s="223" t="s">
        <v>767</v>
      </c>
      <c r="DI2" s="223" t="s">
        <v>768</v>
      </c>
      <c r="DJ2" s="223" t="s">
        <v>769</v>
      </c>
      <c r="DK2" s="223" t="s">
        <v>770</v>
      </c>
      <c r="DL2" s="223" t="s">
        <v>771</v>
      </c>
      <c r="DM2" s="223" t="s">
        <v>772</v>
      </c>
      <c r="DN2" s="223" t="s">
        <v>770</v>
      </c>
      <c r="DO2" s="223" t="s">
        <v>771</v>
      </c>
      <c r="DP2" s="223" t="s">
        <v>773</v>
      </c>
      <c r="DQ2" s="223" t="s">
        <v>770</v>
      </c>
      <c r="DR2" s="223" t="s">
        <v>771</v>
      </c>
      <c r="DS2" s="223" t="s">
        <v>774</v>
      </c>
      <c r="DT2" s="223" t="s">
        <v>770</v>
      </c>
      <c r="DU2" s="223" t="s">
        <v>771</v>
      </c>
      <c r="DV2" s="227" t="s">
        <v>775</v>
      </c>
      <c r="DW2" s="227" t="s">
        <v>770</v>
      </c>
      <c r="DX2" s="227" t="s">
        <v>771</v>
      </c>
      <c r="DY2" s="227" t="s">
        <v>776</v>
      </c>
      <c r="DZ2" s="227" t="s">
        <v>770</v>
      </c>
      <c r="EA2" s="227" t="s">
        <v>771</v>
      </c>
      <c r="EB2" s="227" t="s">
        <v>777</v>
      </c>
      <c r="EC2" s="227" t="s">
        <v>770</v>
      </c>
      <c r="ED2" s="227" t="s">
        <v>771</v>
      </c>
      <c r="EE2" s="227" t="s">
        <v>778</v>
      </c>
      <c r="EF2" s="227" t="s">
        <v>770</v>
      </c>
      <c r="EG2" s="227" t="s">
        <v>771</v>
      </c>
      <c r="EH2" s="227" t="s">
        <v>779</v>
      </c>
      <c r="EI2" s="227" t="s">
        <v>770</v>
      </c>
      <c r="EJ2" s="227" t="s">
        <v>771</v>
      </c>
      <c r="EK2" s="227" t="s">
        <v>780</v>
      </c>
      <c r="EL2" s="227" t="s">
        <v>770</v>
      </c>
      <c r="EM2" s="227" t="s">
        <v>771</v>
      </c>
      <c r="EN2" s="227" t="s">
        <v>781</v>
      </c>
      <c r="EO2" s="227" t="s">
        <v>770</v>
      </c>
      <c r="EP2" s="227" t="s">
        <v>771</v>
      </c>
      <c r="EQ2" s="227" t="s">
        <v>782</v>
      </c>
      <c r="ER2" s="227" t="s">
        <v>770</v>
      </c>
      <c r="ES2" s="227" t="s">
        <v>771</v>
      </c>
      <c r="ET2" s="227" t="s">
        <v>783</v>
      </c>
      <c r="EU2" s="227" t="s">
        <v>770</v>
      </c>
      <c r="EV2" s="227" t="s">
        <v>771</v>
      </c>
      <c r="EW2" s="227" t="s">
        <v>784</v>
      </c>
      <c r="EX2" s="227" t="s">
        <v>770</v>
      </c>
      <c r="EY2" s="227" t="s">
        <v>771</v>
      </c>
      <c r="EZ2" s="227" t="s">
        <v>785</v>
      </c>
      <c r="FA2" s="227" t="s">
        <v>770</v>
      </c>
      <c r="FB2" s="227" t="s">
        <v>771</v>
      </c>
      <c r="FC2" s="227" t="s">
        <v>786</v>
      </c>
      <c r="FD2" s="227" t="s">
        <v>770</v>
      </c>
      <c r="FE2" s="227" t="s">
        <v>771</v>
      </c>
      <c r="FF2" s="227" t="s">
        <v>787</v>
      </c>
      <c r="FG2" s="227" t="s">
        <v>770</v>
      </c>
      <c r="FH2" s="227" t="s">
        <v>771</v>
      </c>
      <c r="FI2" s="227" t="s">
        <v>788</v>
      </c>
      <c r="FJ2" s="227" t="s">
        <v>770</v>
      </c>
      <c r="FK2" s="227" t="s">
        <v>771</v>
      </c>
      <c r="FL2" s="218" t="s">
        <v>237</v>
      </c>
      <c r="FM2" s="219" t="s">
        <v>732</v>
      </c>
      <c r="FN2" s="219" t="s">
        <v>733</v>
      </c>
      <c r="FO2" s="219" t="s">
        <v>734</v>
      </c>
      <c r="FP2" s="219" t="s">
        <v>735</v>
      </c>
      <c r="FQ2" s="219" t="s">
        <v>736</v>
      </c>
      <c r="FR2" s="219" t="s">
        <v>737</v>
      </c>
      <c r="FS2" s="219" t="s">
        <v>738</v>
      </c>
      <c r="FT2" s="219" t="s">
        <v>739</v>
      </c>
      <c r="FU2" s="219" t="s">
        <v>740</v>
      </c>
      <c r="FV2" s="219" t="s">
        <v>741</v>
      </c>
      <c r="FW2" s="219" t="s">
        <v>742</v>
      </c>
      <c r="FX2" s="219"/>
      <c r="FY2" s="219" t="s">
        <v>65</v>
      </c>
      <c r="FZ2" s="219" t="s">
        <v>66</v>
      </c>
      <c r="GA2" s="219" t="s">
        <v>67</v>
      </c>
      <c r="GB2" s="218" t="s">
        <v>68</v>
      </c>
      <c r="GC2" s="218" t="s">
        <v>69</v>
      </c>
      <c r="GD2" s="218" t="s">
        <v>70</v>
      </c>
      <c r="GE2" s="218" t="s">
        <v>71</v>
      </c>
      <c r="GF2" s="218" t="s">
        <v>72</v>
      </c>
      <c r="GG2" s="218" t="s">
        <v>73</v>
      </c>
      <c r="GH2" s="218" t="s">
        <v>74</v>
      </c>
      <c r="GI2" s="218" t="s">
        <v>75</v>
      </c>
      <c r="GJ2" s="218" t="s">
        <v>76</v>
      </c>
      <c r="GK2" s="218" t="s">
        <v>77</v>
      </c>
      <c r="GL2" s="218" t="s">
        <v>78</v>
      </c>
      <c r="GM2" s="218" t="s">
        <v>79</v>
      </c>
      <c r="GN2" s="218" t="s">
        <v>80</v>
      </c>
      <c r="GO2" s="218" t="s">
        <v>81</v>
      </c>
      <c r="GP2" s="218" t="s">
        <v>82</v>
      </c>
      <c r="GQ2" s="218" t="s">
        <v>83</v>
      </c>
      <c r="GR2" s="218" t="s">
        <v>84</v>
      </c>
      <c r="GS2" s="218" t="s">
        <v>85</v>
      </c>
      <c r="GT2" s="218" t="s">
        <v>86</v>
      </c>
      <c r="GU2" s="218" t="s">
        <v>87</v>
      </c>
      <c r="GV2" s="218" t="s">
        <v>88</v>
      </c>
      <c r="GW2" s="218" t="s">
        <v>89</v>
      </c>
      <c r="GX2" s="218" t="s">
        <v>90</v>
      </c>
      <c r="GY2" s="218" t="s">
        <v>91</v>
      </c>
      <c r="GZ2" s="218" t="s">
        <v>92</v>
      </c>
      <c r="HA2" s="218" t="s">
        <v>93</v>
      </c>
      <c r="HB2" s="218" t="s">
        <v>94</v>
      </c>
      <c r="HC2" s="218" t="s">
        <v>95</v>
      </c>
      <c r="HD2" s="218" t="s">
        <v>96</v>
      </c>
      <c r="HE2" s="218" t="s">
        <v>97</v>
      </c>
      <c r="HF2" s="218" t="s">
        <v>98</v>
      </c>
      <c r="HG2" s="218" t="s">
        <v>99</v>
      </c>
      <c r="HH2" s="218" t="s">
        <v>100</v>
      </c>
      <c r="HI2" s="218" t="s">
        <v>101</v>
      </c>
      <c r="HJ2" s="218" t="s">
        <v>102</v>
      </c>
      <c r="HK2" s="218" t="s">
        <v>103</v>
      </c>
      <c r="HL2" s="218" t="s">
        <v>104</v>
      </c>
      <c r="HM2" s="218" t="s">
        <v>105</v>
      </c>
      <c r="HN2" s="218" t="s">
        <v>106</v>
      </c>
      <c r="HO2" s="218" t="s">
        <v>107</v>
      </c>
      <c r="HP2" s="218" t="s">
        <v>108</v>
      </c>
      <c r="HQ2" s="218" t="s">
        <v>109</v>
      </c>
      <c r="HR2" s="218" t="s">
        <v>743</v>
      </c>
      <c r="HS2" s="218" t="s">
        <v>744</v>
      </c>
      <c r="HT2" s="218" t="s">
        <v>745</v>
      </c>
      <c r="HU2" s="218" t="s">
        <v>746</v>
      </c>
      <c r="HV2" s="218" t="s">
        <v>747</v>
      </c>
      <c r="HW2" s="218" t="s">
        <v>748</v>
      </c>
      <c r="HX2" s="220" t="s">
        <v>749</v>
      </c>
      <c r="HY2" s="220" t="s">
        <v>750</v>
      </c>
      <c r="HZ2" s="220" t="s">
        <v>751</v>
      </c>
      <c r="IA2" s="2"/>
      <c r="IB2" s="221" t="s">
        <v>752</v>
      </c>
      <c r="IC2" s="222" t="s">
        <v>753</v>
      </c>
      <c r="ID2" s="222" t="s">
        <v>754</v>
      </c>
      <c r="IE2" s="222" t="s">
        <v>755</v>
      </c>
      <c r="IF2" s="222" t="s">
        <v>756</v>
      </c>
      <c r="IH2" s="3" t="s">
        <v>757</v>
      </c>
      <c r="IJ2" s="3" t="s">
        <v>758</v>
      </c>
    </row>
    <row r="3" spans="1:244" s="172" customFormat="1" ht="89.25" customHeight="1" thickTop="1" thickBot="1">
      <c r="A3" s="182">
        <f>'申請書（別記様式第１号）'!$D$31</f>
        <v>0</v>
      </c>
      <c r="B3" s="183" t="str">
        <f>LEFT('申請書（別記様式第１号）'!$D$3,1)</f>
        <v>新</v>
      </c>
      <c r="C3" s="184">
        <f>'申請書（別記様式第１号）'!$D$7</f>
        <v>0</v>
      </c>
      <c r="D3" s="184">
        <f>'申請書（別記様式第１号）'!$D$12</f>
        <v>0</v>
      </c>
      <c r="E3" s="185" t="b">
        <v>1</v>
      </c>
      <c r="F3" s="186">
        <f>IF('申請書（別記様式第１号）'!$D$3="新規",'申請書（別記様式第１号）'!$C$38,"")</f>
        <v>46388</v>
      </c>
      <c r="G3" s="186">
        <f>'申請書（別記様式第１号）'!$E$38</f>
        <v>48213</v>
      </c>
      <c r="H3" s="186" t="str">
        <f>'申請書（別記様式第１号）'!$F$4</f>
        <v>年　　月　　日</v>
      </c>
      <c r="I3" s="184">
        <f>'申請書（別記様式第１号）'!$D$11</f>
        <v>0</v>
      </c>
      <c r="J3" s="184" t="str">
        <f>'申請書（別記様式第１号）'!$D$21</f>
        <v>　　　　　　　　　　　　　　　　　　　　　　　　　　　　　　　　　　　　　　</v>
      </c>
      <c r="K3" s="184" t="str">
        <f>'申請書（別記様式第１号）'!$D$20</f>
        <v>　　　　　　　　　　　　　　　　　　　　　　　　　　　　　　　　　　　　　　</v>
      </c>
      <c r="L3" s="184">
        <f>'申請書（別記様式第１号）'!$E$14</f>
        <v>0</v>
      </c>
      <c r="M3" s="184" t="str">
        <f>'申請書（別記様式第１号）'!$E$15</f>
        <v>（区市町村を選択）</v>
      </c>
      <c r="N3" s="184">
        <f>'申請書（別記様式第１号）'!$D$16</f>
        <v>0</v>
      </c>
      <c r="O3" s="184">
        <f>'申請書（別記様式第１号）'!$D$24</f>
        <v>0</v>
      </c>
      <c r="P3" s="184"/>
      <c r="Q3" s="184">
        <f>'申請書（別記様式第１号）'!$D$28</f>
        <v>0</v>
      </c>
      <c r="R3" s="184">
        <f>'申請書（別記様式第１号）'!$D$34</f>
        <v>0</v>
      </c>
      <c r="S3" s="184"/>
      <c r="T3" s="184"/>
      <c r="U3" s="184"/>
      <c r="V3" s="184"/>
      <c r="W3" s="184"/>
      <c r="X3" s="184"/>
      <c r="Y3" s="184"/>
      <c r="Z3" s="184"/>
      <c r="AA3" s="187"/>
      <c r="AB3" s="188" t="b">
        <v>1</v>
      </c>
      <c r="AC3" s="184" t="b">
        <v>0</v>
      </c>
      <c r="AD3" s="184">
        <f>情報公開項目!$F$11</f>
        <v>0</v>
      </c>
      <c r="AE3" s="184">
        <f>COUNTA(生産ほ場一覧!B7:B23)</f>
        <v>0</v>
      </c>
      <c r="AF3" s="184" t="str">
        <f>IF(生産ほ場一覧!B7="","",生産ほ場一覧!B7)</f>
        <v/>
      </c>
      <c r="AG3" s="184" t="str">
        <f>IF(生産ほ場一覧!C7="","",生産ほ場一覧!C7)</f>
        <v/>
      </c>
      <c r="AH3" s="184" t="str">
        <f>IF(生産ほ場一覧!D7="","",生産ほ場一覧!D7)</f>
        <v/>
      </c>
      <c r="AI3" s="184" t="str" cm="1">
        <f t="array" ref="AI3">_xlfn.IFS($AE$3=1,"（以下余白）",生産ほ場一覧!B8&lt;&gt;"",生産ほ場一覧!B8,TRUE,"")</f>
        <v/>
      </c>
      <c r="AJ3" s="184" t="str">
        <f>IF(生産ほ場一覧!C8="","",生産ほ場一覧!C8)</f>
        <v/>
      </c>
      <c r="AK3" s="184" t="str">
        <f>IF(生産ほ場一覧!D8="","",生産ほ場一覧!D8)</f>
        <v/>
      </c>
      <c r="AL3" s="184" t="str" cm="1">
        <f t="array" ref="AL3">_xlfn.IFS($AE$3=2,"（以下余白）",生産ほ場一覧!B9&lt;&gt;"",生産ほ場一覧!B9,TRUE,"")</f>
        <v/>
      </c>
      <c r="AM3" s="184" t="str">
        <f>IF(生産ほ場一覧!C9="","",生産ほ場一覧!C9)</f>
        <v/>
      </c>
      <c r="AN3" s="184" t="str">
        <f>IF(生産ほ場一覧!D9="","",生産ほ場一覧!D9)</f>
        <v/>
      </c>
      <c r="AO3" s="184" t="str" cm="1">
        <f t="array" ref="AO3">_xlfn.IFS($AE$3=3,"（以下余白）",生産ほ場一覧!B10&lt;&gt;"",生産ほ場一覧!B10,TRUE,"")</f>
        <v/>
      </c>
      <c r="AP3" s="184" t="str">
        <f>IF(生産ほ場一覧!C10="","",生産ほ場一覧!C10)</f>
        <v/>
      </c>
      <c r="AQ3" s="184" t="str">
        <f>IF(生産ほ場一覧!D10="","",生産ほ場一覧!D10)</f>
        <v/>
      </c>
      <c r="AR3" s="184" t="str" cm="1">
        <f t="array" ref="AR3">_xlfn.IFS($AE$3=4,"（以下余白）",生産ほ場一覧!B11&lt;&gt;"",生産ほ場一覧!B11,TRUE,"")</f>
        <v/>
      </c>
      <c r="AS3" s="184" t="str">
        <f>IF(生産ほ場一覧!C11="","",生産ほ場一覧!C11)</f>
        <v/>
      </c>
      <c r="AT3" s="184" t="str">
        <f>IF(生産ほ場一覧!D11="","",生産ほ場一覧!D11)</f>
        <v/>
      </c>
      <c r="AU3" s="184" t="str" cm="1">
        <f t="array" ref="AU3">_xlfn.IFS($AE$3=5,"（以下余白）",生産ほ場一覧!B12&lt;&gt;"",生産ほ場一覧!B12,TRUE,"")</f>
        <v/>
      </c>
      <c r="AV3" s="184" t="str">
        <f>IF(生産ほ場一覧!C12="","",生産ほ場一覧!C12)</f>
        <v/>
      </c>
      <c r="AW3" s="184" t="str">
        <f>IF(生産ほ場一覧!D12="","",生産ほ場一覧!D12)</f>
        <v/>
      </c>
      <c r="AX3" s="184" t="str" cm="1">
        <f t="array" ref="AX3">_xlfn.IFS($AE$3=6,"（以下余白）",生産ほ場一覧!B13&lt;&gt;"",生産ほ場一覧!B13,TRUE,"")</f>
        <v/>
      </c>
      <c r="AY3" s="184" t="str">
        <f>IF(生産ほ場一覧!C13="","",生産ほ場一覧!C13)</f>
        <v/>
      </c>
      <c r="AZ3" s="184" t="str">
        <f>IF(生産ほ場一覧!D13="","",生産ほ場一覧!D13)</f>
        <v/>
      </c>
      <c r="BA3" s="184" t="str" cm="1">
        <f t="array" ref="BA3">_xlfn.IFS($AE$3=7,"（以下余白）",生産ほ場一覧!B14&lt;&gt;"",生産ほ場一覧!B14,TRUE,"")</f>
        <v/>
      </c>
      <c r="BB3" s="184" t="str">
        <f>IF(生産ほ場一覧!C14="","",生産ほ場一覧!C14)</f>
        <v/>
      </c>
      <c r="BC3" s="184" t="str">
        <f>IF(生産ほ場一覧!D14="","",生産ほ場一覧!D14)</f>
        <v/>
      </c>
      <c r="BD3" s="184" t="str" cm="1">
        <f t="array" ref="BD3">_xlfn.IFS($AE$3=8,"（以下余白）",生産ほ場一覧!B15&lt;&gt;"",生産ほ場一覧!B15,TRUE,"")</f>
        <v/>
      </c>
      <c r="BE3" s="184" t="str">
        <f>IF(生産ほ場一覧!C15="","",生産ほ場一覧!C15)</f>
        <v/>
      </c>
      <c r="BF3" s="184" t="str">
        <f>IF(生産ほ場一覧!D15="","",生産ほ場一覧!D15)</f>
        <v/>
      </c>
      <c r="BG3" s="184" t="str" cm="1">
        <f t="array" ref="BG3">_xlfn.IFS($AE$3=9,"（以下余白）",生産ほ場一覧!B16&lt;&gt;"",生産ほ場一覧!B16,TRUE,"")</f>
        <v/>
      </c>
      <c r="BH3" s="184" t="str">
        <f>IF(生産ほ場一覧!C16="","",生産ほ場一覧!C16)</f>
        <v/>
      </c>
      <c r="BI3" s="184" t="str">
        <f>IF(生産ほ場一覧!D16="","",生産ほ場一覧!D16)</f>
        <v/>
      </c>
      <c r="BJ3" s="184" t="str" cm="1">
        <f t="array" ref="BJ3">_xlfn.IFS($AE$3=10,"（以下余白）",生産ほ場一覧!B2&lt;&gt;"",生産ほ場一覧!B17,TRUE,"")</f>
        <v/>
      </c>
      <c r="BK3" s="184" t="str">
        <f>IF(生産ほ場一覧!C17="","",生産ほ場一覧!C17)</f>
        <v/>
      </c>
      <c r="BL3" s="184" t="str">
        <f>IF(生産ほ場一覧!D17="","",生産ほ場一覧!D17)</f>
        <v/>
      </c>
      <c r="BM3" s="184" t="str" cm="1">
        <f t="array" ref="BM3">_xlfn.IFS($AE$3=11,"（以下余白）",生産ほ場一覧!B18&lt;&gt;"",生産ほ場一覧!B18,TRUE,"")</f>
        <v/>
      </c>
      <c r="BN3" s="184" t="str">
        <f>IF(生産ほ場一覧!C18="","",生産ほ場一覧!C18)</f>
        <v/>
      </c>
      <c r="BO3" s="184" t="str">
        <f>IF(生産ほ場一覧!D18="","",生産ほ場一覧!D18)</f>
        <v/>
      </c>
      <c r="BP3" s="184" t="str" cm="1">
        <f t="array" ref="BP3">_xlfn.IFS($AE$3=12,"（以下余白）",生産ほ場一覧!B19&lt;&gt;"",生産ほ場一覧!B19,TRUE,"")</f>
        <v/>
      </c>
      <c r="BQ3" s="184" t="str">
        <f>IF(生産ほ場一覧!C19="","",生産ほ場一覧!C19)</f>
        <v/>
      </c>
      <c r="BR3" s="184" t="str">
        <f>IF(生産ほ場一覧!D19="","",生産ほ場一覧!D19)</f>
        <v/>
      </c>
      <c r="BS3" s="184" t="str" cm="1">
        <f t="array" ref="BS3">_xlfn.IFS($AE$3=13,"（以下余白）",生産ほ場一覧!B20&lt;&gt;"",生産ほ場一覧!B20,TRUE,"")</f>
        <v/>
      </c>
      <c r="BT3" s="184" t="str">
        <f>IF(生産ほ場一覧!C20="","",生産ほ場一覧!C20)</f>
        <v/>
      </c>
      <c r="BU3" s="184" t="str">
        <f>IF(生産ほ場一覧!D20="","",生産ほ場一覧!D20)</f>
        <v/>
      </c>
      <c r="BV3" s="184" t="str" cm="1">
        <f t="array" ref="BV3">_xlfn.IFS($AE$3=14,"（以下余白）",生産ほ場一覧!B21&lt;&gt;"",生産ほ場一覧!B21,TRUE,"")</f>
        <v/>
      </c>
      <c r="BW3" s="184" t="str">
        <f>IF(生産ほ場一覧!C21="","",生産ほ場一覧!C21)</f>
        <v/>
      </c>
      <c r="BX3" s="184" t="str">
        <f>IF(生産ほ場一覧!D21="","",生産ほ場一覧!D21)</f>
        <v/>
      </c>
      <c r="BY3" s="184" t="str" cm="1">
        <f t="array" ref="BY3">_xlfn.IFS($AE$3=15,"（以下余白）",生産ほ場一覧!B22&lt;&gt;"",生産ほ場一覧!B22,TRUE,"")</f>
        <v/>
      </c>
      <c r="BZ3" s="184" t="str">
        <f>IF(生産ほ場一覧!C22="","",生産ほ場一覧!C22)</f>
        <v/>
      </c>
      <c r="CA3" s="184" t="str">
        <f>IF(生産ほ場一覧!D22="","",生産ほ場一覧!D22)</f>
        <v/>
      </c>
      <c r="CB3" s="184" t="str" cm="1">
        <f t="array" ref="CB3">_xlfn.IFS($AE$3=16,"（以下余白）",生産ほ場一覧!B23&lt;&gt;"",生産ほ場一覧!B23,TRUE,"")</f>
        <v/>
      </c>
      <c r="CC3" s="184" t="str">
        <f>IF(生産ほ場一覧!C23="","",生産ほ場一覧!C23)</f>
        <v/>
      </c>
      <c r="CD3" s="184" t="str">
        <f>IF(生産ほ場一覧!D23="","",生産ほ場一覧!D23)</f>
        <v/>
      </c>
      <c r="CE3" s="184" t="str">
        <f>IF(CH3=0,"（該当なし）",' 【申請用】栽培計画書'!T144&amp;'【申請用】栽培計画書（養液栽培）'!Q35&amp;"")</f>
        <v>（該当なし）</v>
      </c>
      <c r="CF3" s="184" t="str">
        <f>IF(CI3=0,"（該当なし）",' 【申請用】栽培計画書'!U144&amp;'【申請用】栽培計画書（養液栽培）'!R35&amp;"")</f>
        <v>（該当なし）</v>
      </c>
      <c r="CG3" s="184" t="str">
        <f>IF(CJ3=0,"（該当なし）",' 【申請用】栽培計画書'!V144&amp;'【申請用】栽培計画書（養液栽培）'!S35&amp;"")</f>
        <v>（該当なし）</v>
      </c>
      <c r="CH3" s="189">
        <f>' 【申請用】栽培計画書'!T150+'【申請用】栽培計画書（養液栽培）'!Q37</f>
        <v>0</v>
      </c>
      <c r="CI3" s="189">
        <f>' 【申請用】栽培計画書'!U150+'【申請用】栽培計画書（養液栽培）'!R37</f>
        <v>0</v>
      </c>
      <c r="CJ3" s="189">
        <f>' 【申請用】栽培計画書'!V150</f>
        <v>0</v>
      </c>
      <c r="CK3" s="190">
        <f>' 【申請用】栽培計画書'!AB84+'【申請用】栽培計画書（養液栽培）'!Y29</f>
        <v>0</v>
      </c>
      <c r="CL3" s="190">
        <f>' 【申請用】栽培計画書'!AC84+'【申請用】栽培計画書（養液栽培）'!Z29</f>
        <v>0</v>
      </c>
      <c r="CM3" s="190">
        <f>' 【申請用】栽培計画書'!AD84</f>
        <v>0</v>
      </c>
      <c r="CN3" s="184"/>
      <c r="CO3" s="184" t="str">
        <f>$C$7</f>
        <v>JA町田市</v>
      </c>
      <c r="CP3" s="184" t="str">
        <f>IF(CH3=0,"（該当なし）",' 【申請用】栽培計画書'!W144&amp;'【申請用】栽培計画書（養液栽培）'!T35&amp;"")</f>
        <v>（該当なし）</v>
      </c>
      <c r="CQ3" s="184" t="str">
        <f>IF(CI3=0,"（該当なし）",' 【申請用】栽培計画書'!X144&amp;'【申請用】栽培計画書（養液栽培）'!U35&amp;"")</f>
        <v>（該当なし）</v>
      </c>
      <c r="CR3" s="184" t="str">
        <f>IF(CJ3=0,"（該当なし）",' 【申請用】栽培計画書'!Y144&amp;'【申請用】栽培計画書（養液栽培）'!V35&amp;"")</f>
        <v>（該当なし）</v>
      </c>
      <c r="CS3" s="189">
        <f>' 【申請用】栽培計画書'!W150+'【申請用】栽培計画書（養液栽培）'!T37</f>
        <v>0</v>
      </c>
      <c r="CT3" s="189">
        <f>' 【申請用】栽培計画書'!X150+'【申請用】栽培計画書（養液栽培）'!U37</f>
        <v>0</v>
      </c>
      <c r="CU3" s="189">
        <f>' 【申請用】栽培計画書'!Y150</f>
        <v>0</v>
      </c>
      <c r="CV3" s="225"/>
      <c r="CW3" s="225" t="b">
        <f>IF(情報公開項目!B13=TRUE,TRUE,FALSE)</f>
        <v>0</v>
      </c>
      <c r="CX3" s="225" t="str">
        <f>IF(情報公開項目!B13=TRUE,情報公開項目!F13,"非公開")</f>
        <v>非公開</v>
      </c>
      <c r="CY3" s="225" t="str">
        <f>IF(情報公開項目!B14=TRUE,情報公開項目!F14,"非公開")</f>
        <v>非公開</v>
      </c>
      <c r="CZ3" s="225" t="str">
        <f>IF(情報公開項目!B15=TRUE,情報公開項目!F15,"非公開")</f>
        <v>非公開</v>
      </c>
      <c r="DA3" s="225" t="str">
        <f>IF(情報公開項目!B16=TRUE,情報公開項目!F16,"非公開")</f>
        <v>非公開</v>
      </c>
      <c r="DB3" s="225" t="str">
        <f>IF(情報公開項目!B17=TRUE,情報公開項目!F17,"なし")</f>
        <v>なし</v>
      </c>
      <c r="DC3" s="225" t="b">
        <f>IF(情報公開項目!B18=TRUE,TRUE,FALSE)</f>
        <v>0</v>
      </c>
      <c r="DD3" s="225" t="b">
        <f>IF(情報公開項目!D19=TRUE,TRUE,FALSE)</f>
        <v>0</v>
      </c>
      <c r="DE3" s="225" t="b">
        <f>IF(情報公開項目!H19=TRUE,TRUE,FALSE)</f>
        <v>0</v>
      </c>
      <c r="DF3" s="225" t="b">
        <f>IF(情報公開項目!K19=TRUE,TRUE,FALSE)</f>
        <v>0</v>
      </c>
      <c r="DG3" s="225" t="b">
        <f>IF(情報公開項目!D20=TRUE,TRUE,FALSE)</f>
        <v>0</v>
      </c>
      <c r="DH3" s="225" t="b">
        <f>IF(情報公開項目!F20=TRUE,TRUE,FALSE)</f>
        <v>0</v>
      </c>
      <c r="DI3" s="225" t="b">
        <f>IF(情報公開項目!H20=TRUE,情報公開項目!J20,FALSE)</f>
        <v>0</v>
      </c>
      <c r="DJ3" s="225" t="str">
        <f>IF(情報公開項目!D22="","",情報公開項目!D22)</f>
        <v/>
      </c>
      <c r="DK3" s="225" t="str">
        <f>IF(情報公開項目!G22="","",情報公開項目!G22)</f>
        <v/>
      </c>
      <c r="DL3" s="225" t="str">
        <f>IF(情報公開項目!J22="","",情報公開項目!J22)</f>
        <v/>
      </c>
      <c r="DM3" s="225" t="str">
        <f>IF(情報公開項目!D23="","",情報公開項目!D23)</f>
        <v/>
      </c>
      <c r="DN3" s="225" t="str">
        <f>IF(情報公開項目!G23="","",情報公開項目!G23)</f>
        <v/>
      </c>
      <c r="DO3" s="225" t="str">
        <f>IF(情報公開項目!J23="","",情報公開項目!J23)</f>
        <v/>
      </c>
      <c r="DP3" s="225" t="str">
        <f>IF(情報公開項目!D24="","",情報公開項目!D24)</f>
        <v/>
      </c>
      <c r="DQ3" s="225" t="str">
        <f>IF(情報公開項目!G24="","",情報公開項目!G24)</f>
        <v/>
      </c>
      <c r="DR3" s="225" t="str">
        <f>IF(情報公開項目!J24="","",情報公開項目!J24)</f>
        <v/>
      </c>
      <c r="DS3" s="225" t="str">
        <f>IF(情報公開項目!$D25="","",情報公開項目!$D25)</f>
        <v/>
      </c>
      <c r="DT3" s="225" t="str">
        <f>IF(情報公開項目!$G25="","",情報公開項目!$G25)</f>
        <v/>
      </c>
      <c r="DU3" s="225" t="str">
        <f>IF(情報公開項目!$J25="","",情報公開項目!$J25)</f>
        <v/>
      </c>
      <c r="DV3" s="225"/>
      <c r="DW3" s="225"/>
      <c r="DX3" s="225"/>
      <c r="DY3" s="225"/>
      <c r="DZ3" s="225"/>
      <c r="EA3" s="225"/>
      <c r="EB3" s="225"/>
      <c r="EC3" s="225"/>
      <c r="ED3" s="225"/>
      <c r="EE3" s="225"/>
      <c r="EF3" s="225"/>
      <c r="EG3" s="225"/>
      <c r="EH3" s="225"/>
      <c r="EI3" s="225"/>
      <c r="EJ3" s="225"/>
      <c r="EK3" s="225"/>
      <c r="EL3" s="225"/>
      <c r="EM3" s="225"/>
      <c r="EN3" s="225"/>
      <c r="EO3" s="225"/>
      <c r="EP3" s="225"/>
      <c r="EQ3" s="225"/>
      <c r="ER3" s="225"/>
      <c r="ES3" s="225"/>
      <c r="ET3" s="225"/>
      <c r="EU3" s="225"/>
      <c r="EV3" s="225"/>
      <c r="EW3" s="225"/>
      <c r="EX3" s="225"/>
      <c r="EY3" s="225"/>
      <c r="EZ3" s="225"/>
      <c r="FA3" s="225"/>
      <c r="FB3" s="225"/>
      <c r="FC3" s="225"/>
      <c r="FD3" s="225"/>
      <c r="FE3" s="225"/>
      <c r="FF3" s="225"/>
      <c r="FG3" s="225"/>
      <c r="FH3" s="225"/>
      <c r="FI3" s="225"/>
      <c r="FJ3" s="225"/>
      <c r="FK3" s="226"/>
    </row>
    <row r="4" spans="1:244" s="172" customFormat="1" ht="89.25" customHeight="1" thickTop="1">
      <c r="A4" s="383"/>
      <c r="B4" s="383"/>
      <c r="C4" s="383"/>
      <c r="D4" s="383"/>
      <c r="E4" s="383"/>
      <c r="F4" s="384"/>
      <c r="G4" s="384"/>
      <c r="H4" s="384"/>
      <c r="I4" s="383"/>
      <c r="J4" s="383"/>
      <c r="K4" s="383"/>
      <c r="L4" s="383"/>
      <c r="M4" s="383"/>
      <c r="N4" s="383"/>
      <c r="O4" s="383"/>
      <c r="P4" s="383"/>
      <c r="Q4" s="383"/>
      <c r="R4" s="383"/>
      <c r="S4" s="383"/>
      <c r="T4" s="383"/>
      <c r="U4" s="383"/>
      <c r="V4" s="383"/>
      <c r="W4" s="383"/>
      <c r="X4" s="383"/>
      <c r="Y4" s="383"/>
      <c r="Z4" s="383"/>
      <c r="AA4" s="383"/>
      <c r="AB4" s="383"/>
      <c r="AC4" s="383"/>
      <c r="AD4" s="383"/>
      <c r="AE4" s="383"/>
      <c r="AF4" s="383"/>
      <c r="AG4" s="383"/>
      <c r="AH4" s="383"/>
      <c r="AI4" s="383"/>
      <c r="AJ4" s="383"/>
      <c r="AK4" s="383"/>
      <c r="AL4" s="383"/>
      <c r="AM4" s="383"/>
      <c r="AN4" s="383"/>
      <c r="AO4" s="383"/>
      <c r="AP4" s="383"/>
      <c r="AQ4" s="383"/>
      <c r="AR4" s="383"/>
      <c r="AS4" s="383"/>
      <c r="AT4" s="383"/>
      <c r="AU4" s="383"/>
      <c r="AV4" s="383"/>
      <c r="AW4" s="383"/>
      <c r="AX4" s="383"/>
      <c r="AY4" s="383"/>
      <c r="AZ4" s="383"/>
      <c r="BA4" s="383"/>
      <c r="BB4" s="383"/>
      <c r="BC4" s="383"/>
      <c r="BD4" s="383"/>
      <c r="BE4" s="383"/>
      <c r="BF4" s="383"/>
      <c r="BG4" s="383"/>
      <c r="BH4" s="383"/>
      <c r="BI4" s="383"/>
      <c r="BJ4" s="383"/>
      <c r="BK4" s="383"/>
      <c r="BL4" s="383"/>
      <c r="BM4" s="383"/>
      <c r="BN4" s="383"/>
      <c r="BO4" s="383"/>
      <c r="BP4" s="383"/>
      <c r="BQ4" s="383"/>
      <c r="BR4" s="383"/>
      <c r="BS4" s="383"/>
      <c r="BT4" s="383"/>
      <c r="BU4" s="383"/>
      <c r="BV4" s="383"/>
      <c r="BW4" s="383"/>
      <c r="BX4" s="383"/>
      <c r="BY4" s="383"/>
      <c r="BZ4" s="383"/>
      <c r="CA4" s="383"/>
      <c r="CB4" s="383"/>
      <c r="CC4" s="383"/>
      <c r="CD4" s="383"/>
      <c r="CE4" s="383"/>
      <c r="CF4" s="383"/>
      <c r="CG4" s="383"/>
      <c r="CH4" s="383"/>
      <c r="CI4" s="383"/>
      <c r="CJ4" s="383"/>
      <c r="CK4" s="383"/>
      <c r="CL4" s="383"/>
      <c r="CM4" s="383"/>
      <c r="CN4" s="383"/>
      <c r="CO4" s="383"/>
      <c r="CP4" s="383"/>
      <c r="CQ4" s="383"/>
      <c r="CR4" s="383"/>
      <c r="CS4" s="383"/>
      <c r="CT4" s="383"/>
      <c r="CU4" s="383"/>
      <c r="CV4" s="383"/>
      <c r="CW4" s="383"/>
      <c r="CX4" s="383"/>
      <c r="CY4" s="383"/>
      <c r="CZ4" s="383"/>
      <c r="DA4" s="383"/>
      <c r="DB4" s="383"/>
      <c r="DC4" s="383"/>
      <c r="DD4" s="383"/>
      <c r="DE4" s="383"/>
      <c r="DF4" s="383"/>
      <c r="DG4" s="383"/>
      <c r="DH4" s="383"/>
      <c r="DI4" s="383"/>
      <c r="DJ4" s="383"/>
      <c r="DK4" s="383"/>
      <c r="DL4" s="383"/>
      <c r="DM4" s="383"/>
      <c r="DN4" s="383"/>
      <c r="DO4" s="383"/>
      <c r="DP4" s="383"/>
      <c r="DQ4" s="383"/>
      <c r="DR4" s="383"/>
      <c r="DS4" s="383"/>
      <c r="DT4" s="383"/>
      <c r="DU4" s="383"/>
      <c r="DV4" s="383"/>
      <c r="DW4" s="383"/>
      <c r="DX4" s="383"/>
      <c r="DY4" s="383"/>
      <c r="DZ4" s="383"/>
      <c r="EA4" s="383"/>
      <c r="EB4" s="383"/>
      <c r="EC4" s="383"/>
      <c r="ED4" s="383"/>
      <c r="EE4" s="383"/>
      <c r="EF4" s="383"/>
      <c r="EG4" s="383"/>
      <c r="EH4" s="383"/>
      <c r="EI4" s="383"/>
      <c r="EJ4" s="383"/>
      <c r="EK4" s="383"/>
      <c r="EL4" s="383"/>
      <c r="EM4" s="383"/>
      <c r="EN4" s="383"/>
      <c r="EO4" s="383"/>
      <c r="EP4" s="383"/>
      <c r="EQ4" s="383"/>
      <c r="ER4" s="383"/>
      <c r="ES4" s="383"/>
      <c r="ET4" s="383"/>
      <c r="EU4" s="383"/>
      <c r="EV4" s="383"/>
      <c r="EW4" s="383"/>
      <c r="EX4" s="383"/>
      <c r="EY4" s="383"/>
      <c r="EZ4" s="383"/>
      <c r="FA4" s="383"/>
      <c r="FB4" s="383"/>
      <c r="FC4" s="383"/>
      <c r="FD4" s="383"/>
      <c r="FE4" s="383"/>
      <c r="FF4" s="383"/>
      <c r="FG4" s="383"/>
      <c r="FH4" s="383"/>
      <c r="FI4" s="383"/>
      <c r="FJ4" s="383"/>
      <c r="FK4" s="383"/>
    </row>
    <row r="5" spans="1:244" ht="27" customHeight="1"/>
    <row r="6" spans="1:244" ht="29.25" thickBot="1">
      <c r="A6" s="685"/>
      <c r="C6" s="177" t="s">
        <v>676</v>
      </c>
      <c r="G6" s="177" t="s">
        <v>668</v>
      </c>
    </row>
    <row r="7" spans="1:244" ht="26.25" thickBot="1">
      <c r="C7" s="772" t="s">
        <v>804</v>
      </c>
      <c r="D7" s="773"/>
    </row>
    <row r="8" spans="1:244" ht="22.5">
      <c r="C8" t="s">
        <v>677</v>
      </c>
      <c r="G8" s="177" t="s">
        <v>669</v>
      </c>
      <c r="AB8" s="3"/>
    </row>
    <row r="9" spans="1:244" hidden="1">
      <c r="AB9" s="3"/>
    </row>
    <row r="10" spans="1:244" hidden="1"/>
    <row r="11" spans="1:244" ht="19.5">
      <c r="C11" t="s">
        <v>678</v>
      </c>
      <c r="G11" s="178" t="s">
        <v>670</v>
      </c>
    </row>
    <row r="12" spans="1:244" ht="19.5">
      <c r="G12" s="178" t="s">
        <v>671</v>
      </c>
    </row>
    <row r="13" spans="1:244" ht="19.5">
      <c r="C13" s="207" t="s">
        <v>645</v>
      </c>
      <c r="D13" s="207"/>
      <c r="G13" s="178" t="s">
        <v>674</v>
      </c>
    </row>
    <row r="14" spans="1:244">
      <c r="C14" s="208" t="s">
        <v>812</v>
      </c>
      <c r="D14" s="209"/>
    </row>
    <row r="15" spans="1:244" ht="22.5">
      <c r="C15" s="208" t="s">
        <v>800</v>
      </c>
      <c r="D15" s="209"/>
      <c r="G15" s="177" t="s">
        <v>679</v>
      </c>
    </row>
    <row r="16" spans="1:244" ht="22.5">
      <c r="C16" s="208" t="s">
        <v>801</v>
      </c>
      <c r="D16" s="209"/>
      <c r="G16" s="180" t="s">
        <v>680</v>
      </c>
    </row>
    <row r="17" spans="3:26" ht="22.5">
      <c r="C17" s="208" t="s">
        <v>802</v>
      </c>
      <c r="D17" s="209"/>
      <c r="G17" s="180" t="s">
        <v>681</v>
      </c>
    </row>
    <row r="18" spans="3:26">
      <c r="C18" s="208" t="s">
        <v>803</v>
      </c>
      <c r="D18" s="209"/>
    </row>
    <row r="19" spans="3:26" ht="22.5">
      <c r="C19" s="208" t="s">
        <v>804</v>
      </c>
      <c r="D19" s="209"/>
      <c r="G19" s="193" t="s">
        <v>690</v>
      </c>
      <c r="H19" s="191" t="s">
        <v>691</v>
      </c>
    </row>
    <row r="20" spans="3:26" ht="22.5">
      <c r="C20" s="208" t="s">
        <v>805</v>
      </c>
      <c r="D20" s="209"/>
      <c r="G20" s="192"/>
      <c r="H20" s="192" t="s">
        <v>696</v>
      </c>
    </row>
    <row r="21" spans="3:26" ht="19.5" thickBot="1">
      <c r="C21" s="208" t="s">
        <v>806</v>
      </c>
      <c r="D21" s="209"/>
      <c r="G21" s="181"/>
    </row>
    <row r="22" spans="3:26" ht="23.25" thickTop="1">
      <c r="C22" s="208" t="s">
        <v>807</v>
      </c>
      <c r="D22" s="209"/>
      <c r="G22" s="193" t="s">
        <v>692</v>
      </c>
      <c r="H22" s="192" t="s">
        <v>693</v>
      </c>
      <c r="T22" s="196"/>
      <c r="U22" s="197"/>
      <c r="V22" s="198"/>
      <c r="W22" s="198"/>
      <c r="X22" s="198"/>
      <c r="Y22" s="198"/>
      <c r="Z22" s="199"/>
    </row>
    <row r="23" spans="3:26" ht="24.75">
      <c r="C23" s="208" t="s">
        <v>808</v>
      </c>
      <c r="D23" s="209"/>
      <c r="G23" s="192"/>
      <c r="H23" s="192" t="s">
        <v>694</v>
      </c>
      <c r="T23" s="200"/>
      <c r="U23" s="205" t="s">
        <v>700</v>
      </c>
      <c r="Z23" s="201"/>
    </row>
    <row r="24" spans="3:26" ht="22.5">
      <c r="C24" s="208" t="s">
        <v>809</v>
      </c>
      <c r="D24" s="209"/>
      <c r="G24" s="192"/>
      <c r="H24" s="192" t="s">
        <v>695</v>
      </c>
      <c r="T24" s="200"/>
      <c r="Z24" s="201"/>
    </row>
    <row r="25" spans="3:26">
      <c r="C25" s="208" t="s">
        <v>810</v>
      </c>
      <c r="D25" s="209"/>
      <c r="T25" s="200"/>
      <c r="Z25" s="201"/>
    </row>
    <row r="26" spans="3:26">
      <c r="C26" s="208" t="s">
        <v>799</v>
      </c>
      <c r="D26" s="209"/>
      <c r="H26" t="s">
        <v>682</v>
      </c>
      <c r="T26" s="200"/>
      <c r="Z26" s="201"/>
    </row>
    <row r="27" spans="3:26">
      <c r="C27" s="208" t="s">
        <v>811</v>
      </c>
      <c r="D27" s="209"/>
      <c r="H27" t="s">
        <v>683</v>
      </c>
      <c r="T27" s="200"/>
      <c r="Z27" s="201"/>
    </row>
    <row r="28" spans="3:26">
      <c r="C28" s="208" t="s">
        <v>605</v>
      </c>
      <c r="D28" s="209"/>
      <c r="H28" t="s">
        <v>684</v>
      </c>
      <c r="T28" s="200"/>
      <c r="Z28" s="201"/>
    </row>
    <row r="29" spans="3:26">
      <c r="C29" s="208" t="s">
        <v>608</v>
      </c>
      <c r="D29" s="209"/>
      <c r="H29" t="s">
        <v>685</v>
      </c>
      <c r="T29" s="200"/>
      <c r="Z29" s="201"/>
    </row>
    <row r="30" spans="3:26">
      <c r="C30" s="208" t="s">
        <v>611</v>
      </c>
      <c r="D30" s="209"/>
      <c r="T30" s="200"/>
      <c r="Z30" s="201"/>
    </row>
    <row r="31" spans="3:26" ht="24">
      <c r="C31" s="208" t="s">
        <v>614</v>
      </c>
      <c r="D31" s="209"/>
      <c r="G31" s="194" t="s">
        <v>686</v>
      </c>
      <c r="T31" s="200"/>
      <c r="Z31" s="201"/>
    </row>
    <row r="32" spans="3:26" ht="24">
      <c r="C32" s="208" t="s">
        <v>643</v>
      </c>
      <c r="D32" s="209"/>
      <c r="G32" s="194" t="s">
        <v>687</v>
      </c>
      <c r="T32" s="200"/>
      <c r="Z32" s="201"/>
    </row>
    <row r="33" spans="3:26" ht="24">
      <c r="C33" s="208" t="s">
        <v>644</v>
      </c>
      <c r="D33" s="209"/>
      <c r="G33" s="194" t="s">
        <v>688</v>
      </c>
      <c r="T33" s="200"/>
      <c r="U33" s="177"/>
      <c r="Z33" s="201"/>
    </row>
    <row r="34" spans="3:26" ht="24">
      <c r="G34" s="194" t="s">
        <v>689</v>
      </c>
      <c r="T34" s="200"/>
      <c r="U34" s="177" t="s">
        <v>697</v>
      </c>
      <c r="Z34" s="201"/>
    </row>
    <row r="35" spans="3:26">
      <c r="T35" s="200"/>
      <c r="Z35" s="201"/>
    </row>
    <row r="36" spans="3:26">
      <c r="T36" s="200"/>
      <c r="Z36" s="201"/>
    </row>
    <row r="37" spans="3:26">
      <c r="T37" s="200"/>
      <c r="Z37" s="201"/>
    </row>
    <row r="38" spans="3:26">
      <c r="T38" s="200"/>
      <c r="Z38" s="201"/>
    </row>
    <row r="39" spans="3:26">
      <c r="T39" s="200"/>
      <c r="Z39" s="201"/>
    </row>
    <row r="40" spans="3:26" ht="22.5">
      <c r="T40" s="200"/>
      <c r="U40" s="177" t="s">
        <v>698</v>
      </c>
      <c r="Z40" s="201"/>
    </row>
    <row r="41" spans="3:26" ht="22.5">
      <c r="T41" s="200"/>
      <c r="U41" s="177" t="s">
        <v>699</v>
      </c>
      <c r="Z41" s="201"/>
    </row>
    <row r="42" spans="3:26" ht="19.5" thickBot="1">
      <c r="T42" s="202"/>
      <c r="U42" s="203"/>
      <c r="V42" s="203"/>
      <c r="W42" s="203"/>
      <c r="X42" s="203"/>
      <c r="Y42" s="203"/>
      <c r="Z42" s="204"/>
    </row>
    <row r="43" spans="3:26" ht="19.5" thickTop="1"/>
  </sheetData>
  <sheetProtection sheet="1" objects="1" scenarios="1" formatCells="0" formatColumns="0" formatRows="0" selectLockedCells="1"/>
  <mergeCells count="1">
    <mergeCell ref="C7:D7"/>
  </mergeCells>
  <phoneticPr fontId="7"/>
  <conditionalFormatting sqref="A4:FK4">
    <cfRule type="cellIs" dxfId="71" priority="1" operator="notEqual">
      <formula>A3</formula>
    </cfRule>
  </conditionalFormatting>
  <dataValidations count="2">
    <dataValidation type="list" allowBlank="1" showInputMessage="1" showErrorMessage="1" sqref="AB3:AC4" xr:uid="{E371D5C7-6D4D-4688-869C-AB9CC5EE5D67}">
      <formula1>"TRUE,FALSE"</formula1>
    </dataValidation>
    <dataValidation type="list" allowBlank="1" sqref="C7" xr:uid="{6B9E8915-EF30-493A-89FA-4AB48A42EE4A}">
      <formula1>$C$14:$C$33</formula1>
    </dataValidation>
  </dataValidations>
  <pageMargins left="0.7" right="0.7" top="0.75" bottom="0.75" header="0.3" footer="0.3"/>
  <pageSetup paperSize="9" orientation="portrait"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CB2384-5FA0-49DB-8EFE-64FE5EE02624}">
  <sheetPr codeName="Sheet11">
    <tabColor rgb="FFFFFF00"/>
    <pageSetUpPr fitToPage="1"/>
  </sheetPr>
  <dimension ref="A1:O45"/>
  <sheetViews>
    <sheetView showGridLines="0" tabSelected="1" zoomScaleNormal="100" workbookViewId="0">
      <selection activeCell="D3" sqref="D3"/>
    </sheetView>
  </sheetViews>
  <sheetFormatPr defaultRowHeight="18.75"/>
  <cols>
    <col min="1" max="1" width="5" style="229" customWidth="1"/>
    <col min="2" max="2" width="11.625" style="229" customWidth="1"/>
    <col min="3" max="3" width="15.875" style="229" customWidth="1"/>
    <col min="4" max="4" width="9.375" style="229" customWidth="1"/>
    <col min="5" max="5" width="18.125" style="229" customWidth="1"/>
    <col min="6" max="6" width="11.75" style="229" customWidth="1"/>
    <col min="7" max="7" width="9.5" style="229" customWidth="1"/>
    <col min="8" max="10" width="9" style="229"/>
    <col min="11" max="11" width="9.25" style="229" bestFit="1" customWidth="1"/>
    <col min="12" max="12" width="5" style="229" customWidth="1"/>
    <col min="13" max="13" width="10.875" style="229" customWidth="1"/>
    <col min="14" max="14" width="9.75" style="229" bestFit="1" customWidth="1"/>
    <col min="15" max="15" width="9.375" style="229" customWidth="1"/>
    <col min="16" max="17" width="9" style="229"/>
    <col min="18" max="18" width="11.625" style="229" bestFit="1" customWidth="1"/>
    <col min="19" max="16384" width="9" style="229"/>
  </cols>
  <sheetData>
    <row r="1" spans="1:7" ht="22.5" customHeight="1">
      <c r="A1" s="475" t="s">
        <v>900</v>
      </c>
      <c r="B1" s="473"/>
    </row>
    <row r="2" spans="1:7" ht="24">
      <c r="B2" s="712" t="s">
        <v>138</v>
      </c>
      <c r="C2" s="712"/>
      <c r="D2" s="712"/>
      <c r="E2" s="712"/>
      <c r="F2" s="712"/>
    </row>
    <row r="3" spans="1:7" ht="19.5" customHeight="1">
      <c r="B3" s="230"/>
      <c r="C3" s="231" t="s">
        <v>157</v>
      </c>
      <c r="D3" s="264" t="s">
        <v>896</v>
      </c>
      <c r="E3" s="232" t="s">
        <v>158</v>
      </c>
      <c r="F3" s="233"/>
    </row>
    <row r="4" spans="1:7">
      <c r="B4" s="234"/>
      <c r="C4" s="234"/>
      <c r="D4" s="234"/>
      <c r="E4" s="234"/>
      <c r="F4" s="718" t="s">
        <v>923</v>
      </c>
      <c r="G4" s="718"/>
    </row>
    <row r="5" spans="1:7">
      <c r="B5" s="713" t="s">
        <v>139</v>
      </c>
      <c r="C5" s="713"/>
      <c r="D5" s="713"/>
      <c r="E5" s="713"/>
      <c r="F5" s="713"/>
    </row>
    <row r="6" spans="1:7">
      <c r="B6" s="236"/>
      <c r="C6" s="236"/>
      <c r="D6" s="237" t="s">
        <v>140</v>
      </c>
      <c r="E6" s="237"/>
      <c r="F6" s="237"/>
    </row>
    <row r="7" spans="1:7" ht="19.5">
      <c r="B7" s="238"/>
      <c r="C7" s="238"/>
      <c r="D7" s="716"/>
      <c r="E7" s="716"/>
      <c r="F7" s="716"/>
    </row>
    <row r="8" spans="1:7" ht="7.5" customHeight="1">
      <c r="B8" s="239"/>
      <c r="C8" s="239"/>
      <c r="D8" s="240"/>
      <c r="E8" s="240"/>
      <c r="F8" s="241"/>
    </row>
    <row r="9" spans="1:7">
      <c r="B9" s="239"/>
      <c r="C9" s="239"/>
      <c r="D9" s="242" t="s">
        <v>159</v>
      </c>
      <c r="E9" s="241"/>
      <c r="F9" s="241"/>
    </row>
    <row r="10" spans="1:7">
      <c r="B10" s="239"/>
      <c r="C10" s="239"/>
      <c r="D10" s="243" t="s">
        <v>160</v>
      </c>
      <c r="E10" s="241"/>
      <c r="F10" s="241"/>
    </row>
    <row r="11" spans="1:7">
      <c r="B11" s="239"/>
      <c r="C11" s="239"/>
      <c r="D11" s="715"/>
      <c r="E11" s="715"/>
      <c r="F11" s="715"/>
    </row>
    <row r="12" spans="1:7" ht="19.5">
      <c r="B12" s="234"/>
      <c r="C12" s="234"/>
      <c r="D12" s="716"/>
      <c r="E12" s="716"/>
      <c r="F12" s="716"/>
    </row>
    <row r="13" spans="1:7" ht="7.5" customHeight="1">
      <c r="B13" s="244"/>
      <c r="C13" s="244"/>
      <c r="D13" s="244"/>
      <c r="E13" s="244"/>
      <c r="F13" s="241"/>
    </row>
    <row r="14" spans="1:7" ht="19.5">
      <c r="B14" s="245"/>
      <c r="C14" s="245"/>
      <c r="D14" s="246" t="s">
        <v>703</v>
      </c>
      <c r="E14" s="539"/>
      <c r="F14" s="247"/>
    </row>
    <row r="15" spans="1:7" ht="19.5">
      <c r="B15" s="248"/>
      <c r="C15" s="248"/>
      <c r="D15" s="243" t="s">
        <v>141</v>
      </c>
      <c r="E15" s="540" t="s">
        <v>252</v>
      </c>
      <c r="F15" s="247"/>
    </row>
    <row r="16" spans="1:7" ht="19.5">
      <c r="B16" s="236"/>
      <c r="C16" s="236"/>
      <c r="D16" s="720"/>
      <c r="E16" s="720"/>
      <c r="F16" s="720"/>
    </row>
    <row r="17" spans="2:6" ht="7.5" customHeight="1">
      <c r="B17" s="235" t="s">
        <v>142</v>
      </c>
      <c r="C17" s="235"/>
      <c r="D17" s="249"/>
      <c r="E17" s="249"/>
      <c r="F17" s="241"/>
    </row>
    <row r="18" spans="2:6">
      <c r="B18" s="239"/>
      <c r="C18" s="239"/>
      <c r="D18" s="242" t="s">
        <v>159</v>
      </c>
      <c r="E18" s="240"/>
      <c r="F18" s="250"/>
    </row>
    <row r="19" spans="2:6">
      <c r="B19" s="234"/>
      <c r="C19" s="234"/>
      <c r="D19" s="249" t="s">
        <v>475</v>
      </c>
      <c r="E19" s="249"/>
      <c r="F19" s="241"/>
    </row>
    <row r="20" spans="2:6">
      <c r="B20" s="239"/>
      <c r="C20" s="239"/>
      <c r="D20" s="715" t="s">
        <v>918</v>
      </c>
      <c r="E20" s="715"/>
      <c r="F20" s="715"/>
    </row>
    <row r="21" spans="2:6">
      <c r="B21" s="234"/>
      <c r="C21" s="234"/>
      <c r="D21" s="721" t="s">
        <v>918</v>
      </c>
      <c r="E21" s="721"/>
      <c r="F21" s="721"/>
    </row>
    <row r="22" spans="2:6" ht="9" customHeight="1">
      <c r="B22" s="234"/>
      <c r="C22" s="234"/>
      <c r="D22" s="249" t="s">
        <v>142</v>
      </c>
      <c r="E22" s="249"/>
      <c r="F22" s="241"/>
    </row>
    <row r="23" spans="2:6">
      <c r="B23" s="234"/>
      <c r="C23" s="234"/>
      <c r="D23" s="249" t="s">
        <v>474</v>
      </c>
      <c r="E23" s="249"/>
      <c r="F23" s="241"/>
    </row>
    <row r="24" spans="2:6" ht="19.5">
      <c r="B24" s="234"/>
      <c r="C24" s="234"/>
      <c r="D24" s="723"/>
      <c r="E24" s="723"/>
      <c r="F24" s="723"/>
    </row>
    <row r="25" spans="2:6" ht="7.5" customHeight="1">
      <c r="B25" s="234"/>
      <c r="C25" s="234"/>
      <c r="D25" s="249"/>
      <c r="E25" s="249"/>
      <c r="F25" s="249"/>
    </row>
    <row r="26" spans="2:6">
      <c r="B26" s="234"/>
      <c r="C26" s="234"/>
      <c r="D26" s="249" t="s">
        <v>143</v>
      </c>
      <c r="E26" s="249"/>
      <c r="F26" s="241"/>
    </row>
    <row r="27" spans="2:6">
      <c r="B27" s="234"/>
      <c r="C27" s="234"/>
      <c r="D27" s="251" t="s">
        <v>144</v>
      </c>
      <c r="E27" s="249"/>
      <c r="F27" s="241"/>
    </row>
    <row r="28" spans="2:6" ht="19.5">
      <c r="B28" s="234"/>
      <c r="C28" s="234"/>
      <c r="D28" s="724"/>
      <c r="E28" s="724"/>
      <c r="F28" s="724"/>
    </row>
    <row r="29" spans="2:6" ht="6.75" customHeight="1">
      <c r="B29" s="234"/>
      <c r="C29" s="234"/>
      <c r="D29" s="234"/>
      <c r="E29" s="234"/>
      <c r="F29" s="234"/>
    </row>
    <row r="30" spans="2:6">
      <c r="B30" s="234"/>
      <c r="C30" s="234"/>
      <c r="D30" s="249" t="s">
        <v>145</v>
      </c>
      <c r="E30" s="234"/>
    </row>
    <row r="31" spans="2:6" ht="19.5">
      <c r="B31" s="234"/>
      <c r="C31" s="234"/>
      <c r="D31" s="720"/>
      <c r="E31" s="720"/>
      <c r="F31" s="720"/>
    </row>
    <row r="32" spans="2:6" ht="6" customHeight="1">
      <c r="B32" s="234"/>
      <c r="C32" s="234"/>
      <c r="D32" s="234"/>
      <c r="E32" s="234"/>
      <c r="F32" s="234"/>
    </row>
    <row r="33" spans="1:15">
      <c r="B33" s="234"/>
      <c r="C33" s="234"/>
      <c r="D33" s="249" t="s">
        <v>146</v>
      </c>
      <c r="E33" s="234"/>
    </row>
    <row r="34" spans="1:15" ht="19.5">
      <c r="B34" s="235" t="s">
        <v>142</v>
      </c>
      <c r="C34" s="235"/>
      <c r="D34" s="725"/>
      <c r="E34" s="725"/>
      <c r="F34" s="725"/>
    </row>
    <row r="35" spans="1:15">
      <c r="B35" s="252"/>
      <c r="C35" s="252"/>
      <c r="D35" s="252"/>
      <c r="E35" s="252"/>
    </row>
    <row r="36" spans="1:15">
      <c r="B36" s="714" t="s">
        <v>191</v>
      </c>
      <c r="C36" s="714"/>
      <c r="D36" s="714"/>
      <c r="E36" s="714"/>
      <c r="F36" s="714"/>
    </row>
    <row r="37" spans="1:15" ht="13.5" customHeight="1">
      <c r="B37" s="252"/>
      <c r="C37" s="252"/>
      <c r="D37" s="252"/>
      <c r="E37" s="252"/>
      <c r="F37" s="253"/>
    </row>
    <row r="38" spans="1:15">
      <c r="B38" s="254" t="s">
        <v>192</v>
      </c>
      <c r="C38" s="385">
        <v>46388</v>
      </c>
      <c r="D38" s="254" t="s">
        <v>193</v>
      </c>
      <c r="E38" s="386">
        <f>DATE(YEAR(C38)+5, MONTH(C38), DAY(C38)-1)</f>
        <v>48213</v>
      </c>
      <c r="F38" s="255" t="s">
        <v>194</v>
      </c>
      <c r="L38" s="256" t="s">
        <v>666</v>
      </c>
    </row>
    <row r="39" spans="1:15">
      <c r="I39" s="229" t="s">
        <v>660</v>
      </c>
      <c r="J39" s="711" t="s">
        <v>646</v>
      </c>
      <c r="K39" s="711"/>
      <c r="L39" s="258" t="s">
        <v>648</v>
      </c>
      <c r="M39" s="711" t="s">
        <v>647</v>
      </c>
      <c r="N39" s="711"/>
    </row>
    <row r="40" spans="1:15" ht="33" customHeight="1">
      <c r="A40" s="722" t="s">
        <v>476</v>
      </c>
      <c r="B40" s="722"/>
      <c r="C40" s="722"/>
      <c r="D40" s="722"/>
      <c r="E40" s="722"/>
      <c r="F40" s="722"/>
      <c r="G40" s="722"/>
      <c r="I40" s="259" t="s">
        <v>661</v>
      </c>
      <c r="J40" s="260">
        <v>46023</v>
      </c>
      <c r="K40" s="261">
        <v>46023</v>
      </c>
      <c r="L40" s="258" t="s">
        <v>648</v>
      </c>
      <c r="M40" s="261">
        <v>47848</v>
      </c>
      <c r="N40" s="260">
        <v>47848</v>
      </c>
      <c r="O40" s="257"/>
    </row>
    <row r="41" spans="1:15" ht="7.5" customHeight="1">
      <c r="B41" s="262"/>
      <c r="C41" s="262"/>
      <c r="D41" s="262"/>
      <c r="E41" s="262"/>
      <c r="I41" s="259"/>
      <c r="K41" s="261"/>
      <c r="L41" s="258" t="s">
        <v>648</v>
      </c>
    </row>
    <row r="42" spans="1:15" ht="16.5" customHeight="1">
      <c r="A42" s="719" t="s">
        <v>147</v>
      </c>
      <c r="B42" s="719"/>
      <c r="C42" s="263"/>
      <c r="D42" s="263"/>
      <c r="E42" s="263"/>
      <c r="I42" s="259" t="s">
        <v>662</v>
      </c>
      <c r="J42" s="260">
        <v>46388</v>
      </c>
      <c r="K42" s="261">
        <v>46388</v>
      </c>
      <c r="L42" s="258" t="s">
        <v>648</v>
      </c>
      <c r="M42" s="261">
        <v>48213</v>
      </c>
      <c r="N42" s="260">
        <v>48213</v>
      </c>
    </row>
    <row r="43" spans="1:15" ht="15" customHeight="1">
      <c r="A43" s="717" t="s">
        <v>148</v>
      </c>
      <c r="B43" s="717"/>
      <c r="C43" s="717"/>
      <c r="D43" s="717"/>
      <c r="E43" s="717"/>
      <c r="F43" s="717"/>
      <c r="G43" s="717"/>
      <c r="I43" s="259" t="s">
        <v>663</v>
      </c>
      <c r="J43" s="260">
        <v>46753</v>
      </c>
      <c r="K43" s="261">
        <v>46753</v>
      </c>
      <c r="L43" s="258" t="s">
        <v>648</v>
      </c>
      <c r="M43" s="261">
        <v>48579</v>
      </c>
      <c r="N43" s="260">
        <v>48579</v>
      </c>
    </row>
    <row r="44" spans="1:15" ht="15" customHeight="1">
      <c r="A44" s="717" t="s">
        <v>149</v>
      </c>
      <c r="B44" s="717"/>
      <c r="C44" s="717"/>
      <c r="D44" s="717"/>
      <c r="E44" s="717"/>
      <c r="F44" s="717"/>
      <c r="G44" s="717"/>
      <c r="I44" s="259" t="s">
        <v>664</v>
      </c>
      <c r="J44" s="260">
        <v>47119</v>
      </c>
      <c r="K44" s="261">
        <v>47119</v>
      </c>
      <c r="L44" s="258" t="s">
        <v>648</v>
      </c>
      <c r="M44" s="261">
        <v>48944</v>
      </c>
      <c r="N44" s="260">
        <v>48944</v>
      </c>
    </row>
    <row r="45" spans="1:15" ht="15" customHeight="1">
      <c r="A45" s="717" t="s">
        <v>150</v>
      </c>
      <c r="B45" s="717"/>
      <c r="C45" s="717"/>
      <c r="D45" s="717"/>
      <c r="E45" s="717"/>
      <c r="F45" s="717"/>
      <c r="G45" s="717"/>
      <c r="I45" s="259" t="s">
        <v>665</v>
      </c>
      <c r="J45" s="260">
        <v>47484</v>
      </c>
      <c r="K45" s="261">
        <v>47484</v>
      </c>
      <c r="L45" s="258" t="s">
        <v>648</v>
      </c>
      <c r="M45" s="261">
        <v>49309</v>
      </c>
      <c r="N45" s="260">
        <v>49309</v>
      </c>
    </row>
  </sheetData>
  <sheetProtection algorithmName="SHA-512" hashValue="h4xgzOVRg9Wc1v/V9Hg4bEwAJlamzbJhVPrmGloNmr7kFLTX3s1InDWlgEET2A8BXRrPUP1+FBNAMzaPQRnYMA==" saltValue="JG5q6MDRTXoQSoJHpu9S/g==" spinCount="100000" sheet="1" objects="1" scenarios="1" selectLockedCells="1"/>
  <mergeCells count="21">
    <mergeCell ref="A44:G44"/>
    <mergeCell ref="A45:G45"/>
    <mergeCell ref="A43:G43"/>
    <mergeCell ref="F4:G4"/>
    <mergeCell ref="A42:B42"/>
    <mergeCell ref="D16:F16"/>
    <mergeCell ref="D20:F20"/>
    <mergeCell ref="D21:F21"/>
    <mergeCell ref="A40:G40"/>
    <mergeCell ref="D24:F24"/>
    <mergeCell ref="D28:F28"/>
    <mergeCell ref="D31:F31"/>
    <mergeCell ref="D34:F34"/>
    <mergeCell ref="J39:K39"/>
    <mergeCell ref="M39:N39"/>
    <mergeCell ref="B2:F2"/>
    <mergeCell ref="B5:F5"/>
    <mergeCell ref="B36:F36"/>
    <mergeCell ref="D11:F11"/>
    <mergeCell ref="D12:F12"/>
    <mergeCell ref="D7:F7"/>
  </mergeCells>
  <phoneticPr fontId="7"/>
  <dataValidations count="5">
    <dataValidation type="list" allowBlank="1" showInputMessage="1" showErrorMessage="1" sqref="D3" xr:uid="{6961DE1E-C9E1-449E-96C9-AC6B91F4ECE4}">
      <formula1>"新規,更新"</formula1>
    </dataValidation>
    <dataValidation allowBlank="1" showInputMessage="1" showErrorMessage="1" prompt="ふりがな" sqref="D11:F11 D20:F20" xr:uid="{0B013F4F-F10F-44DC-8ECA-F23F41D25EAF}"/>
    <dataValidation allowBlank="1" showInputMessage="1" showErrorMessage="1" prompt="氏名" sqref="D12:F12 D21:F21" xr:uid="{03DF906E-EB8C-46C3-80C0-E6D7BFDB28A2}"/>
    <dataValidation allowBlank="1" showInputMessage="1" showErrorMessage="1" prompt="申請日_x000a_0000/0/0にて入力" sqref="F4:G4" xr:uid="{CD06C1FA-78CE-4052-AD51-373FFED20276}"/>
    <dataValidation type="custom" allowBlank="1" showInputMessage="1" showErrorMessage="1" sqref="D31:F31" xr:uid="{B9EDA39C-8074-4725-B4EC-AFA45D76E4E6}">
      <formula1>LEN(D31)=6</formula1>
    </dataValidation>
  </dataValidations>
  <printOptions horizontalCentered="1" verticalCentered="1"/>
  <pageMargins left="0.70866141732283472" right="0.51181102362204722" top="0.31496062992125984" bottom="0.55118110236220474" header="0.31496062992125984" footer="0.31496062992125984"/>
  <pageSetup paperSize="9" orientation="portrait" blackAndWhite="1"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4E1ABE77-52D8-4F08-8214-7491880CA279}">
          <x14:formula1>
            <xm:f>List!$B$1:$B$51</xm:f>
          </x14:formula1>
          <xm:sqref>E15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1041A7-FDB5-49A1-827B-00CCC866EF7C}">
  <sheetPr codeName="Sheet21">
    <tabColor rgb="FFFFFF00"/>
  </sheetPr>
  <dimension ref="A1:D31"/>
  <sheetViews>
    <sheetView showGridLines="0" zoomScaleNormal="100" workbookViewId="0">
      <selection activeCell="B7" sqref="B7"/>
    </sheetView>
  </sheetViews>
  <sheetFormatPr defaultRowHeight="18.75"/>
  <cols>
    <col min="1" max="1" width="6.625" customWidth="1"/>
    <col min="2" max="2" width="50.75" customWidth="1"/>
    <col min="3" max="4" width="10.125" customWidth="1"/>
  </cols>
  <sheetData>
    <row r="1" spans="1:4" ht="15.75" customHeight="1">
      <c r="A1" t="s">
        <v>901</v>
      </c>
    </row>
    <row r="2" spans="1:4" ht="17.25" customHeight="1">
      <c r="A2" s="474" t="s">
        <v>902</v>
      </c>
    </row>
    <row r="3" spans="1:4" ht="5.25" customHeight="1"/>
    <row r="4" spans="1:4" ht="18" customHeight="1">
      <c r="A4" s="778" t="s">
        <v>477</v>
      </c>
      <c r="B4" s="775" t="s">
        <v>151</v>
      </c>
      <c r="C4" s="781" t="s">
        <v>478</v>
      </c>
      <c r="D4" s="781" t="s">
        <v>479</v>
      </c>
    </row>
    <row r="5" spans="1:4" ht="18" customHeight="1">
      <c r="A5" s="779"/>
      <c r="B5" s="775"/>
      <c r="C5" s="782"/>
      <c r="D5" s="782"/>
    </row>
    <row r="6" spans="1:4" ht="18" customHeight="1">
      <c r="A6" s="780"/>
      <c r="B6" s="775"/>
      <c r="C6" s="783"/>
      <c r="D6" s="783"/>
    </row>
    <row r="7" spans="1:4" s="146" customFormat="1" ht="31.5" customHeight="1">
      <c r="A7" s="707">
        <v>1</v>
      </c>
      <c r="B7" s="652"/>
      <c r="C7" s="171"/>
      <c r="D7" s="171"/>
    </row>
    <row r="8" spans="1:4" s="146" customFormat="1" ht="31.5" customHeight="1">
      <c r="A8" s="707">
        <v>2</v>
      </c>
      <c r="B8" s="652"/>
      <c r="C8" s="171"/>
      <c r="D8" s="171"/>
    </row>
    <row r="9" spans="1:4" s="146" customFormat="1" ht="31.5" customHeight="1">
      <c r="A9" s="707">
        <v>3</v>
      </c>
      <c r="B9" s="652"/>
      <c r="C9" s="171"/>
      <c r="D9" s="171"/>
    </row>
    <row r="10" spans="1:4" s="146" customFormat="1" ht="31.5" customHeight="1">
      <c r="A10" s="707">
        <v>4</v>
      </c>
      <c r="B10" s="652"/>
      <c r="C10" s="171"/>
      <c r="D10" s="171"/>
    </row>
    <row r="11" spans="1:4" s="146" customFormat="1" ht="31.5" customHeight="1">
      <c r="A11" s="707">
        <v>5</v>
      </c>
      <c r="B11" s="652"/>
      <c r="C11" s="171"/>
      <c r="D11" s="171"/>
    </row>
    <row r="12" spans="1:4" s="146" customFormat="1" ht="31.5" customHeight="1">
      <c r="A12" s="707">
        <v>6</v>
      </c>
      <c r="B12" s="652"/>
      <c r="C12" s="171"/>
      <c r="D12" s="171"/>
    </row>
    <row r="13" spans="1:4" s="146" customFormat="1" ht="31.5" customHeight="1">
      <c r="A13" s="707">
        <v>7</v>
      </c>
      <c r="B13" s="652"/>
      <c r="C13" s="171"/>
      <c r="D13" s="171"/>
    </row>
    <row r="14" spans="1:4" s="146" customFormat="1" ht="31.5" customHeight="1">
      <c r="A14" s="707">
        <v>8</v>
      </c>
      <c r="B14" s="652"/>
      <c r="C14" s="171"/>
      <c r="D14" s="171"/>
    </row>
    <row r="15" spans="1:4" s="146" customFormat="1" ht="31.5" customHeight="1">
      <c r="A15" s="707">
        <v>9</v>
      </c>
      <c r="B15" s="652"/>
      <c r="C15" s="171"/>
      <c r="D15" s="171"/>
    </row>
    <row r="16" spans="1:4" s="146" customFormat="1" ht="31.5" customHeight="1">
      <c r="A16" s="707">
        <v>10</v>
      </c>
      <c r="B16" s="652"/>
      <c r="C16" s="171"/>
      <c r="D16" s="171"/>
    </row>
    <row r="17" spans="1:4" s="146" customFormat="1" ht="31.5" customHeight="1">
      <c r="A17" s="707">
        <v>11</v>
      </c>
      <c r="B17" s="652"/>
      <c r="C17" s="171"/>
      <c r="D17" s="171"/>
    </row>
    <row r="18" spans="1:4" s="146" customFormat="1" ht="31.5" customHeight="1">
      <c r="A18" s="707">
        <v>12</v>
      </c>
      <c r="B18" s="652"/>
      <c r="C18" s="171"/>
      <c r="D18" s="171"/>
    </row>
    <row r="19" spans="1:4" s="146" customFormat="1" ht="31.5" customHeight="1">
      <c r="A19" s="707">
        <v>13</v>
      </c>
      <c r="B19" s="652"/>
      <c r="C19" s="171"/>
      <c r="D19" s="171"/>
    </row>
    <row r="20" spans="1:4" s="146" customFormat="1" ht="31.5" customHeight="1">
      <c r="A20" s="707">
        <v>14</v>
      </c>
      <c r="B20" s="652"/>
      <c r="C20" s="171"/>
      <c r="D20" s="171"/>
    </row>
    <row r="21" spans="1:4" s="146" customFormat="1" ht="31.5" customHeight="1">
      <c r="A21" s="707">
        <v>15</v>
      </c>
      <c r="B21" s="652"/>
      <c r="C21" s="171"/>
      <c r="D21" s="171"/>
    </row>
    <row r="22" spans="1:4" s="146" customFormat="1" ht="31.5" customHeight="1">
      <c r="A22" s="707">
        <v>16</v>
      </c>
      <c r="B22" s="652"/>
      <c r="C22" s="171"/>
      <c r="D22" s="171"/>
    </row>
    <row r="23" spans="1:4" s="146" customFormat="1" ht="31.5" customHeight="1">
      <c r="A23" s="707">
        <v>17</v>
      </c>
      <c r="B23" s="652"/>
      <c r="C23" s="171"/>
      <c r="D23" s="171"/>
    </row>
    <row r="24" spans="1:4" s="146" customFormat="1" ht="24">
      <c r="A24" s="709"/>
      <c r="B24" s="709" t="s">
        <v>152</v>
      </c>
      <c r="C24" s="708">
        <f>SUM(C7:C23)</f>
        <v>0</v>
      </c>
      <c r="D24" s="708">
        <f>SUM(D7:D23)</f>
        <v>0</v>
      </c>
    </row>
    <row r="25" spans="1:4" ht="12.75" customHeight="1"/>
    <row r="26" spans="1:4">
      <c r="A26" s="776" t="s">
        <v>153</v>
      </c>
      <c r="B26" s="776"/>
      <c r="C26" s="776"/>
      <c r="D26" s="776"/>
    </row>
    <row r="27" spans="1:4" ht="31.5" customHeight="1">
      <c r="A27" s="777" t="s">
        <v>147</v>
      </c>
      <c r="B27" s="777"/>
      <c r="C27" s="777"/>
      <c r="D27" s="777"/>
    </row>
    <row r="28" spans="1:4">
      <c r="A28" s="764" t="s">
        <v>154</v>
      </c>
      <c r="B28" s="764"/>
      <c r="C28" s="764"/>
      <c r="D28" s="764"/>
    </row>
    <row r="29" spans="1:4">
      <c r="A29" s="774" t="s">
        <v>853</v>
      </c>
      <c r="B29" s="774"/>
      <c r="C29" s="774"/>
      <c r="D29" s="774"/>
    </row>
    <row r="30" spans="1:4">
      <c r="A30" s="774"/>
      <c r="B30" s="774"/>
      <c r="C30" s="774"/>
      <c r="D30" s="774"/>
    </row>
    <row r="31" spans="1:4">
      <c r="A31" s="774"/>
      <c r="B31" s="774"/>
      <c r="C31" s="774"/>
      <c r="D31" s="774"/>
    </row>
  </sheetData>
  <sheetProtection algorithmName="SHA-512" hashValue="arZFvR5vzUwAKnckgxXFeQdY9AUR//3CqbSs3t//NlkF1/AfTUdvB8CO7sNNcWqBJ6rXKubbRUZfaB2A4vLkiw==" saltValue="5ozgGUNZXeHA3n1B7RYEaQ==" spinCount="100000" sheet="1" objects="1" scenarios="1" formatCells="0" selectLockedCells="1"/>
  <mergeCells count="8">
    <mergeCell ref="A29:D31"/>
    <mergeCell ref="B4:B6"/>
    <mergeCell ref="A26:D26"/>
    <mergeCell ref="A27:D27"/>
    <mergeCell ref="A28:D28"/>
    <mergeCell ref="A4:A6"/>
    <mergeCell ref="C4:C6"/>
    <mergeCell ref="D4:D6"/>
  </mergeCells>
  <phoneticPr fontId="7"/>
  <dataValidations count="1">
    <dataValidation type="decimal" operator="greaterThanOrEqual" allowBlank="1" showInputMessage="1" showErrorMessage="1" sqref="C7:D23" xr:uid="{1796E50D-767E-41AC-B4F9-DFE01849AECE}">
      <formula1>0</formula1>
    </dataValidation>
  </dataValidations>
  <printOptions horizontalCentered="1" verticalCentered="1"/>
  <pageMargins left="0.70866141732283472" right="0.70866141732283472" top="0.55118110236220474" bottom="0.55118110236220474" header="0.31496062992125984" footer="0.31496062992125984"/>
  <pageSetup paperSize="9" orientation="portrait" blackAndWhite="1" r:id="rId1"/>
  <headerFooter>
    <oddHeader>&amp;L別記様式第１号（別紙１）</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173411-2FCE-4C4C-A9FA-A6BDB1F22611}">
  <sheetPr codeName="Sheet4">
    <tabColor rgb="FFFFFF00"/>
  </sheetPr>
  <dimension ref="A1:W65"/>
  <sheetViews>
    <sheetView zoomScale="69" zoomScaleNormal="69" workbookViewId="0">
      <pane ySplit="5" topLeftCell="A6" activePane="bottomLeft" state="frozen"/>
      <selection pane="bottomLeft" activeCell="B6" sqref="B6"/>
    </sheetView>
  </sheetViews>
  <sheetFormatPr defaultRowHeight="24"/>
  <cols>
    <col min="1" max="1" width="4.5" style="447" bestFit="1" customWidth="1"/>
    <col min="2" max="2" width="17.875" style="448" customWidth="1"/>
    <col min="3" max="3" width="11.375" style="448" bestFit="1" customWidth="1"/>
    <col min="4" max="4" width="29.75" style="448" bestFit="1" customWidth="1"/>
    <col min="5" max="5" width="20" style="448" bestFit="1" customWidth="1"/>
    <col min="6" max="6" width="11.375" style="448" bestFit="1" customWidth="1"/>
    <col min="7" max="8" width="14" style="448" bestFit="1" customWidth="1"/>
    <col min="9" max="9" width="10.5" style="448" customWidth="1"/>
    <col min="10" max="10" width="25" style="448" customWidth="1"/>
    <col min="11" max="11" width="10.5" style="448" customWidth="1"/>
    <col min="12" max="12" width="30.875" style="448" bestFit="1" customWidth="1"/>
    <col min="13" max="13" width="38.625" style="447" customWidth="1"/>
    <col min="14" max="15" width="10.5" style="448" customWidth="1"/>
    <col min="16" max="16" width="17.25" style="448" customWidth="1"/>
    <col min="17" max="17" width="46.625" style="447" customWidth="1"/>
    <col min="18" max="19" width="10.5" style="448" customWidth="1"/>
    <col min="20" max="20" width="17.25" style="448" customWidth="1"/>
    <col min="21" max="21" width="38.625" style="447" customWidth="1"/>
    <col min="22" max="22" width="16.875" style="448" bestFit="1" customWidth="1"/>
    <col min="23" max="23" width="9" style="448" hidden="1" customWidth="1"/>
    <col min="24" max="16384" width="9" style="448"/>
  </cols>
  <sheetData>
    <row r="1" spans="1:23" ht="212.25" customHeight="1" thickBot="1">
      <c r="A1" s="787" t="s">
        <v>919</v>
      </c>
      <c r="B1" s="788"/>
      <c r="C1" s="788"/>
      <c r="D1" s="788"/>
      <c r="E1" s="788"/>
      <c r="F1" s="788"/>
      <c r="G1" s="788"/>
      <c r="H1" s="788"/>
    </row>
    <row r="2" spans="1:23" ht="21" customHeight="1">
      <c r="A2" s="450"/>
      <c r="B2" s="451"/>
      <c r="C2" s="451"/>
      <c r="D2" s="451"/>
      <c r="E2" s="488" t="s">
        <v>864</v>
      </c>
      <c r="F2" s="489"/>
      <c r="G2" s="451"/>
      <c r="H2" s="452"/>
      <c r="I2" s="784" t="s">
        <v>867</v>
      </c>
      <c r="J2" s="785"/>
      <c r="K2" s="785"/>
      <c r="L2" s="785"/>
      <c r="M2" s="786"/>
      <c r="N2" s="784" t="s">
        <v>870</v>
      </c>
      <c r="O2" s="785"/>
      <c r="P2" s="785"/>
      <c r="Q2" s="786"/>
      <c r="R2" s="784" t="s">
        <v>871</v>
      </c>
      <c r="S2" s="785"/>
      <c r="T2" s="785"/>
      <c r="U2" s="786"/>
      <c r="V2" s="453"/>
    </row>
    <row r="3" spans="1:23" ht="53.25" customHeight="1">
      <c r="A3" s="454"/>
      <c r="B3" s="449" t="s">
        <v>862</v>
      </c>
      <c r="C3" s="449" t="s">
        <v>863</v>
      </c>
      <c r="D3" s="449" t="s">
        <v>482</v>
      </c>
      <c r="E3" s="449" t="s">
        <v>874</v>
      </c>
      <c r="F3" s="490" t="s">
        <v>897</v>
      </c>
      <c r="G3" s="449" t="s">
        <v>865</v>
      </c>
      <c r="H3" s="449" t="s">
        <v>866</v>
      </c>
      <c r="I3" s="486" t="s">
        <v>236</v>
      </c>
      <c r="J3" s="491" t="s">
        <v>877</v>
      </c>
      <c r="K3" s="486" t="s">
        <v>236</v>
      </c>
      <c r="L3" s="491" t="s">
        <v>877</v>
      </c>
      <c r="M3" s="486" t="s">
        <v>868</v>
      </c>
      <c r="N3" s="486" t="s">
        <v>236</v>
      </c>
      <c r="O3" s="486" t="s">
        <v>236</v>
      </c>
      <c r="P3" s="487" t="s">
        <v>872</v>
      </c>
      <c r="Q3" s="486" t="s">
        <v>868</v>
      </c>
      <c r="R3" s="486" t="s">
        <v>236</v>
      </c>
      <c r="S3" s="486" t="s">
        <v>236</v>
      </c>
      <c r="T3" s="487" t="s">
        <v>873</v>
      </c>
      <c r="U3" s="486" t="s">
        <v>868</v>
      </c>
      <c r="V3" s="455" t="s">
        <v>869</v>
      </c>
    </row>
    <row r="4" spans="1:23" ht="39" customHeight="1" thickBot="1">
      <c r="A4" s="456"/>
      <c r="B4" s="492" t="s">
        <v>886</v>
      </c>
      <c r="C4" s="492" t="s">
        <v>886</v>
      </c>
      <c r="D4" s="492" t="s">
        <v>886</v>
      </c>
      <c r="E4" s="492" t="s">
        <v>886</v>
      </c>
      <c r="F4" s="499" t="s">
        <v>884</v>
      </c>
      <c r="G4" s="499" t="s">
        <v>884</v>
      </c>
      <c r="H4" s="499" t="s">
        <v>884</v>
      </c>
      <c r="I4" s="500" t="s">
        <v>886</v>
      </c>
      <c r="J4" s="501" t="s">
        <v>884</v>
      </c>
      <c r="K4" s="500" t="s">
        <v>886</v>
      </c>
      <c r="L4" s="501" t="s">
        <v>884</v>
      </c>
      <c r="M4" s="502" t="s">
        <v>884</v>
      </c>
      <c r="N4" s="500" t="s">
        <v>886</v>
      </c>
      <c r="O4" s="500" t="s">
        <v>886</v>
      </c>
      <c r="P4" s="506" t="s">
        <v>885</v>
      </c>
      <c r="Q4" s="502" t="s">
        <v>884</v>
      </c>
      <c r="R4" s="500" t="s">
        <v>886</v>
      </c>
      <c r="S4" s="500" t="s">
        <v>886</v>
      </c>
      <c r="T4" s="506" t="s">
        <v>885</v>
      </c>
      <c r="U4" s="502" t="s">
        <v>884</v>
      </c>
      <c r="V4" s="507" t="s">
        <v>884</v>
      </c>
    </row>
    <row r="5" spans="1:23" ht="49.5" customHeight="1" thickTop="1" thickBot="1">
      <c r="A5" s="545" t="s">
        <v>891</v>
      </c>
      <c r="B5" s="537" t="s">
        <v>293</v>
      </c>
      <c r="C5" s="538" t="s">
        <v>461</v>
      </c>
      <c r="D5" s="537" t="s">
        <v>910</v>
      </c>
      <c r="E5" s="538" t="s">
        <v>911</v>
      </c>
      <c r="F5" s="653">
        <v>5</v>
      </c>
      <c r="G5" s="531">
        <v>11</v>
      </c>
      <c r="H5" s="531">
        <v>6</v>
      </c>
      <c r="I5" s="532" t="s">
        <v>253</v>
      </c>
      <c r="J5" s="533">
        <v>1000</v>
      </c>
      <c r="K5" s="532" t="s">
        <v>921</v>
      </c>
      <c r="L5" s="533">
        <v>10</v>
      </c>
      <c r="M5" s="532" t="s">
        <v>912</v>
      </c>
      <c r="N5" s="532" t="s">
        <v>913</v>
      </c>
      <c r="O5" s="532" t="s">
        <v>914</v>
      </c>
      <c r="P5" s="534" cm="1">
        <f t="array" ref="P5">_xlfn.IFS(C5="③エコ100",0,C5="①エコ25",VLOOKUP(B5&amp;D5,エコ基準検索表,2,FALSE),C5="②エコ50",VLOOKUP(B5&amp;D5,エコ基準検索表,3,FALSE),TRUE,"")</f>
        <v>11</v>
      </c>
      <c r="Q5" s="535" t="s">
        <v>915</v>
      </c>
      <c r="R5" s="535" t="s">
        <v>255</v>
      </c>
      <c r="S5" s="535" t="s">
        <v>257</v>
      </c>
      <c r="T5" s="534" cm="1">
        <f t="array" ref="T5">_xlfn.IFS(C5="③エコ100",0,C5="①エコ25",VLOOKUP(B5&amp;D5,エコ基準検索表,5,FALSE),C5="②エコ50",VLOOKUP(B5&amp;D5,エコ基準検索表,6,FALSE),TRUE,"")</f>
        <v>18.75</v>
      </c>
      <c r="U5" s="535" t="s">
        <v>916</v>
      </c>
      <c r="V5" s="536">
        <v>4000</v>
      </c>
    </row>
    <row r="6" spans="1:23" ht="49.5" customHeight="1" thickTop="1">
      <c r="A6" s="546">
        <v>1</v>
      </c>
      <c r="B6" s="493"/>
      <c r="C6" s="542"/>
      <c r="D6" s="494"/>
      <c r="E6" s="508"/>
      <c r="F6" s="654"/>
      <c r="G6" s="511"/>
      <c r="H6" s="511"/>
      <c r="I6" s="476"/>
      <c r="J6" s="514"/>
      <c r="K6" s="476"/>
      <c r="L6" s="514"/>
      <c r="M6" s="503"/>
      <c r="N6" s="476"/>
      <c r="O6" s="476"/>
      <c r="P6" s="482" t="str" cm="1">
        <f t="array" ref="P6">_xlfn.IFS(C6="③エコ100",0,C6="①エコ25",VLOOKUP(B6&amp;D6,エコ基準検索表,2,FALSE),C6="②エコ50",VLOOKUP(B6&amp;D6,エコ基準検索表,3,FALSE),TRUE,"")</f>
        <v/>
      </c>
      <c r="Q6" s="503"/>
      <c r="R6" s="479"/>
      <c r="S6" s="479"/>
      <c r="T6" s="482" t="str" cm="1">
        <f t="array" ref="T6">_xlfn.IFS(C6="③エコ100",0,C6="①エコ25",VLOOKUP(B6&amp;D6,エコ基準検索表,5,FALSE),C6="②エコ50",VLOOKUP(B6&amp;D6,エコ基準検索表,6,FALSE),TRUE,"")</f>
        <v/>
      </c>
      <c r="U6" s="503"/>
      <c r="V6" s="693"/>
      <c r="W6" s="448" t="str">
        <f>IF(ISNUMBER(SEARCH("施設", D6)), "施設", IF(ISNUMBER(SEARCH("露地", D6)), "露地", "露地施設"))</f>
        <v>露地施設</v>
      </c>
    </row>
    <row r="7" spans="1:23" ht="49.5" customHeight="1">
      <c r="A7" s="547">
        <v>2</v>
      </c>
      <c r="B7" s="495"/>
      <c r="C7" s="542"/>
      <c r="D7" s="496"/>
      <c r="E7" s="509"/>
      <c r="F7" s="655"/>
      <c r="G7" s="512"/>
      <c r="H7" s="512"/>
      <c r="I7" s="477"/>
      <c r="J7" s="515"/>
      <c r="K7" s="477"/>
      <c r="L7" s="515"/>
      <c r="M7" s="504"/>
      <c r="N7" s="477"/>
      <c r="O7" s="477"/>
      <c r="P7" s="483" t="str" cm="1">
        <f t="array" ref="P7">_xlfn.IFS(C7="③エコ100",0,C7="①エコ25",VLOOKUP(B7&amp;D7,エコ基準検索表,2,FALSE),C7="②エコ50",VLOOKUP(B7&amp;D7,エコ基準検索表,3,FALSE),TRUE,"")</f>
        <v/>
      </c>
      <c r="Q7" s="1037"/>
      <c r="R7" s="480"/>
      <c r="S7" s="480"/>
      <c r="T7" s="483" t="str" cm="1">
        <f t="array" ref="T7">_xlfn.IFS(C7="③エコ100",0,C7="①エコ25",VLOOKUP(B7&amp;D7,エコ基準検索表,5,FALSE),C7="②エコ50",VLOOKUP(B7&amp;D7,エコ基準検索表,6,FALSE),TRUE,"")</f>
        <v/>
      </c>
      <c r="U7" s="504"/>
      <c r="V7" s="694"/>
      <c r="W7" s="448" t="str">
        <f>IF(ISNUMBER(SEARCH("施設", D7)), "施設", IF(ISNUMBER(SEARCH("露地", D7)), "露地", "露地施設"))</f>
        <v>露地施設</v>
      </c>
    </row>
    <row r="8" spans="1:23" ht="49.5" customHeight="1">
      <c r="A8" s="547">
        <v>3</v>
      </c>
      <c r="B8" s="495"/>
      <c r="C8" s="542"/>
      <c r="D8" s="496"/>
      <c r="E8" s="509"/>
      <c r="F8" s="655"/>
      <c r="G8" s="512"/>
      <c r="H8" s="512"/>
      <c r="I8" s="477"/>
      <c r="J8" s="515"/>
      <c r="K8" s="477"/>
      <c r="L8" s="515"/>
      <c r="M8" s="504"/>
      <c r="N8" s="477"/>
      <c r="O8" s="477"/>
      <c r="P8" s="483" t="str" cm="1">
        <f t="array" ref="P8">_xlfn.IFS(C8="③エコ100",0,C8="①エコ25",VLOOKUP(B8&amp;D8,エコ基準検索表,2,FALSE),C8="②エコ50",VLOOKUP(B8&amp;D8,エコ基準検索表,3,FALSE),TRUE,"")</f>
        <v/>
      </c>
      <c r="Q8" s="1037"/>
      <c r="R8" s="480"/>
      <c r="S8" s="480"/>
      <c r="T8" s="483" t="str" cm="1">
        <f t="array" ref="T8">_xlfn.IFS(C8="③エコ100",0,C8="①エコ25",VLOOKUP(B8&amp;D8,エコ基準検索表,5,FALSE),C8="②エコ50",VLOOKUP(B8&amp;D8,エコ基準検索表,6,FALSE),TRUE,"")</f>
        <v/>
      </c>
      <c r="U8" s="504"/>
      <c r="V8" s="694"/>
      <c r="W8" s="448" t="str">
        <f t="shared" ref="W8:W65" si="0">IF(ISNUMBER(SEARCH("施設", D8)), "施設", IF(ISNUMBER(SEARCH("露地", D8)), "露地", "露地施設"))</f>
        <v>露地施設</v>
      </c>
    </row>
    <row r="9" spans="1:23" ht="49.5" customHeight="1">
      <c r="A9" s="547">
        <v>4</v>
      </c>
      <c r="B9" s="495"/>
      <c r="C9" s="542"/>
      <c r="D9" s="496"/>
      <c r="E9" s="509"/>
      <c r="F9" s="655"/>
      <c r="G9" s="512"/>
      <c r="H9" s="512"/>
      <c r="I9" s="477"/>
      <c r="J9" s="515"/>
      <c r="K9" s="477"/>
      <c r="L9" s="515"/>
      <c r="M9" s="504"/>
      <c r="N9" s="477"/>
      <c r="O9" s="477"/>
      <c r="P9" s="483" t="str" cm="1">
        <f t="array" ref="P9">_xlfn.IFS(C9="③エコ100",0,C9="①エコ25",VLOOKUP(B9&amp;D9,エコ基準検索表,2,FALSE),C9="②エコ50",VLOOKUP(B9&amp;D9,エコ基準検索表,3,FALSE),TRUE,"")</f>
        <v/>
      </c>
      <c r="Q9" s="1037"/>
      <c r="R9" s="480"/>
      <c r="S9" s="480"/>
      <c r="T9" s="483" t="str" cm="1">
        <f t="array" ref="T9">_xlfn.IFS(C9="③エコ100",0,C9="①エコ25",VLOOKUP(B9&amp;D9,エコ基準検索表,5,FALSE),C9="②エコ50",VLOOKUP(B9&amp;D9,エコ基準検索表,6,FALSE),TRUE,"")</f>
        <v/>
      </c>
      <c r="U9" s="504"/>
      <c r="V9" s="694"/>
      <c r="W9" s="448" t="str">
        <f t="shared" si="0"/>
        <v>露地施設</v>
      </c>
    </row>
    <row r="10" spans="1:23" ht="49.5" customHeight="1">
      <c r="A10" s="547">
        <v>5</v>
      </c>
      <c r="B10" s="495"/>
      <c r="C10" s="542"/>
      <c r="D10" s="496"/>
      <c r="E10" s="509"/>
      <c r="F10" s="655"/>
      <c r="G10" s="512"/>
      <c r="H10" s="512"/>
      <c r="I10" s="477"/>
      <c r="J10" s="515"/>
      <c r="K10" s="477"/>
      <c r="L10" s="515"/>
      <c r="M10" s="504"/>
      <c r="N10" s="477"/>
      <c r="O10" s="477"/>
      <c r="P10" s="483" t="str" cm="1">
        <f t="array" ref="P10">_xlfn.IFS(C10="③エコ100",0,C10="①エコ25",VLOOKUP(B10&amp;D10,エコ基準検索表,2,FALSE),C10="②エコ50",VLOOKUP(B10&amp;D10,エコ基準検索表,3,FALSE),TRUE,"")</f>
        <v/>
      </c>
      <c r="Q10" s="1037"/>
      <c r="R10" s="480"/>
      <c r="S10" s="480"/>
      <c r="T10" s="483" t="str" cm="1">
        <f t="array" ref="T10">_xlfn.IFS(C10="③エコ100",0,C10="①エコ25",VLOOKUP(B10&amp;D10,エコ基準検索表,5,FALSE),C10="②エコ50",VLOOKUP(B10&amp;D10,エコ基準検索表,6,FALSE),TRUE,"")</f>
        <v/>
      </c>
      <c r="U10" s="504"/>
      <c r="V10" s="694"/>
      <c r="W10" s="448" t="str">
        <f t="shared" si="0"/>
        <v>露地施設</v>
      </c>
    </row>
    <row r="11" spans="1:23" ht="49.5" customHeight="1">
      <c r="A11" s="547">
        <v>6</v>
      </c>
      <c r="B11" s="495"/>
      <c r="C11" s="542"/>
      <c r="D11" s="496"/>
      <c r="E11" s="509"/>
      <c r="F11" s="655"/>
      <c r="G11" s="512"/>
      <c r="H11" s="512"/>
      <c r="I11" s="477"/>
      <c r="J11" s="515"/>
      <c r="K11" s="477"/>
      <c r="L11" s="515"/>
      <c r="M11" s="504"/>
      <c r="N11" s="477"/>
      <c r="O11" s="477"/>
      <c r="P11" s="483" t="str" cm="1">
        <f t="array" ref="P11">_xlfn.IFS(C11="③エコ100",0,C11="①エコ25",VLOOKUP(B11&amp;D11,エコ基準検索表,2,FALSE),C11="②エコ50",VLOOKUP(B11&amp;D11,エコ基準検索表,3,FALSE),TRUE,"")</f>
        <v/>
      </c>
      <c r="Q11" s="1037"/>
      <c r="R11" s="480"/>
      <c r="S11" s="480"/>
      <c r="T11" s="483" t="str" cm="1">
        <f t="array" ref="T11">_xlfn.IFS(C11="③エコ100",0,C11="①エコ25",VLOOKUP(B11&amp;D11,エコ基準検索表,5,FALSE),C11="②エコ50",VLOOKUP(B11&amp;D11,エコ基準検索表,6,FALSE),TRUE,"")</f>
        <v/>
      </c>
      <c r="U11" s="504"/>
      <c r="V11" s="694"/>
      <c r="W11" s="448" t="str">
        <f t="shared" si="0"/>
        <v>露地施設</v>
      </c>
    </row>
    <row r="12" spans="1:23" ht="49.5" customHeight="1">
      <c r="A12" s="547">
        <v>7</v>
      </c>
      <c r="B12" s="495"/>
      <c r="C12" s="542"/>
      <c r="D12" s="496"/>
      <c r="E12" s="509"/>
      <c r="F12" s="655"/>
      <c r="G12" s="512"/>
      <c r="H12" s="512"/>
      <c r="I12" s="477"/>
      <c r="J12" s="515"/>
      <c r="K12" s="477"/>
      <c r="L12" s="515"/>
      <c r="M12" s="504"/>
      <c r="N12" s="477"/>
      <c r="O12" s="477"/>
      <c r="P12" s="483" t="str" cm="1">
        <f t="array" ref="P12">_xlfn.IFS(C12="③エコ100",0,C12="①エコ25",VLOOKUP(B12&amp;D12,エコ基準検索表,2,FALSE),C12="②エコ50",VLOOKUP(B12&amp;D12,エコ基準検索表,3,FALSE),TRUE,"")</f>
        <v/>
      </c>
      <c r="Q12" s="1037"/>
      <c r="R12" s="480"/>
      <c r="S12" s="480"/>
      <c r="T12" s="483" t="str" cm="1">
        <f t="array" ref="T12">_xlfn.IFS(C12="③エコ100",0,C12="①エコ25",VLOOKUP(B12&amp;D12,エコ基準検索表,5,FALSE),C12="②エコ50",VLOOKUP(B12&amp;D12,エコ基準検索表,6,FALSE),TRUE,"")</f>
        <v/>
      </c>
      <c r="U12" s="504"/>
      <c r="V12" s="694"/>
      <c r="W12" s="448" t="str">
        <f t="shared" si="0"/>
        <v>露地施設</v>
      </c>
    </row>
    <row r="13" spans="1:23" ht="49.5" customHeight="1">
      <c r="A13" s="547">
        <v>8</v>
      </c>
      <c r="B13" s="495"/>
      <c r="C13" s="542"/>
      <c r="D13" s="496"/>
      <c r="E13" s="509"/>
      <c r="F13" s="655"/>
      <c r="G13" s="512"/>
      <c r="H13" s="512"/>
      <c r="I13" s="477"/>
      <c r="J13" s="515"/>
      <c r="K13" s="477"/>
      <c r="L13" s="515"/>
      <c r="M13" s="504"/>
      <c r="N13" s="477"/>
      <c r="O13" s="477"/>
      <c r="P13" s="483" t="str" cm="1">
        <f t="array" ref="P13">_xlfn.IFS(C13="③エコ100",0,C13="①エコ25",VLOOKUP(B13&amp;D13,エコ基準検索表,2,FALSE),C13="②エコ50",VLOOKUP(B13&amp;D13,エコ基準検索表,3,FALSE),TRUE,"")</f>
        <v/>
      </c>
      <c r="Q13" s="1037"/>
      <c r="R13" s="480"/>
      <c r="S13" s="480"/>
      <c r="T13" s="483" t="str" cm="1">
        <f t="array" ref="T13">_xlfn.IFS(C13="③エコ100",0,C13="①エコ25",VLOOKUP(B13&amp;D13,エコ基準検索表,5,FALSE),C13="②エコ50",VLOOKUP(B13&amp;D13,エコ基準検索表,6,FALSE),TRUE,"")</f>
        <v/>
      </c>
      <c r="U13" s="504"/>
      <c r="V13" s="694"/>
      <c r="W13" s="448" t="str">
        <f t="shared" si="0"/>
        <v>露地施設</v>
      </c>
    </row>
    <row r="14" spans="1:23" ht="49.5" customHeight="1">
      <c r="A14" s="547">
        <v>9</v>
      </c>
      <c r="B14" s="495"/>
      <c r="C14" s="542"/>
      <c r="D14" s="496"/>
      <c r="E14" s="509"/>
      <c r="F14" s="655"/>
      <c r="G14" s="512"/>
      <c r="H14" s="512"/>
      <c r="I14" s="477"/>
      <c r="J14" s="515"/>
      <c r="K14" s="477"/>
      <c r="L14" s="515"/>
      <c r="M14" s="504"/>
      <c r="N14" s="477"/>
      <c r="O14" s="477"/>
      <c r="P14" s="483" t="str" cm="1">
        <f t="array" ref="P14">_xlfn.IFS(C14="③エコ100",0,C14="①エコ25",VLOOKUP(B14&amp;D14,エコ基準検索表,2,FALSE),C14="②エコ50",VLOOKUP(B14&amp;D14,エコ基準検索表,3,FALSE),TRUE,"")</f>
        <v/>
      </c>
      <c r="Q14" s="1037"/>
      <c r="R14" s="480"/>
      <c r="S14" s="480"/>
      <c r="T14" s="483" t="str" cm="1">
        <f t="array" ref="T14">_xlfn.IFS(C14="③エコ100",0,C14="①エコ25",VLOOKUP(B14&amp;D14,エコ基準検索表,5,FALSE),C14="②エコ50",VLOOKUP(B14&amp;D14,エコ基準検索表,6,FALSE),TRUE,"")</f>
        <v/>
      </c>
      <c r="U14" s="504"/>
      <c r="V14" s="694"/>
      <c r="W14" s="448" t="str">
        <f t="shared" si="0"/>
        <v>露地施設</v>
      </c>
    </row>
    <row r="15" spans="1:23" ht="49.5" customHeight="1">
      <c r="A15" s="547">
        <v>10</v>
      </c>
      <c r="B15" s="495"/>
      <c r="C15" s="542"/>
      <c r="D15" s="496"/>
      <c r="E15" s="509"/>
      <c r="F15" s="655"/>
      <c r="G15" s="512"/>
      <c r="H15" s="512"/>
      <c r="I15" s="477"/>
      <c r="J15" s="515"/>
      <c r="K15" s="477"/>
      <c r="L15" s="515"/>
      <c r="M15" s="504"/>
      <c r="N15" s="477"/>
      <c r="O15" s="477"/>
      <c r="P15" s="483" t="str" cm="1">
        <f t="array" ref="P15">_xlfn.IFS(C15="③エコ100",0,C15="①エコ25",VLOOKUP(B15&amp;D15,エコ基準検索表,2,FALSE),C15="②エコ50",VLOOKUP(B15&amp;D15,エコ基準検索表,3,FALSE),TRUE,"")</f>
        <v/>
      </c>
      <c r="Q15" s="1037"/>
      <c r="R15" s="480"/>
      <c r="S15" s="480"/>
      <c r="T15" s="483" t="str" cm="1">
        <f t="array" ref="T15">_xlfn.IFS(C15="③エコ100",0,C15="①エコ25",VLOOKUP(B15&amp;D15,エコ基準検索表,5,FALSE),C15="②エコ50",VLOOKUP(B15&amp;D15,エコ基準検索表,6,FALSE),TRUE,"")</f>
        <v/>
      </c>
      <c r="U15" s="504"/>
      <c r="V15" s="694"/>
      <c r="W15" s="448" t="str">
        <f t="shared" si="0"/>
        <v>露地施設</v>
      </c>
    </row>
    <row r="16" spans="1:23" ht="49.5" customHeight="1">
      <c r="A16" s="547">
        <v>11</v>
      </c>
      <c r="B16" s="495"/>
      <c r="C16" s="542"/>
      <c r="D16" s="496"/>
      <c r="E16" s="509"/>
      <c r="F16" s="655"/>
      <c r="G16" s="512"/>
      <c r="H16" s="512"/>
      <c r="I16" s="477"/>
      <c r="J16" s="515"/>
      <c r="K16" s="477"/>
      <c r="L16" s="515"/>
      <c r="M16" s="504"/>
      <c r="N16" s="477"/>
      <c r="O16" s="477"/>
      <c r="P16" s="483" t="str" cm="1">
        <f t="array" ref="P16">_xlfn.IFS(C16="③エコ100",0,C16="①エコ25",VLOOKUP(B16&amp;D16,エコ基準検索表,2,FALSE),C16="②エコ50",VLOOKUP(B16&amp;D16,エコ基準検索表,3,FALSE),TRUE,"")</f>
        <v/>
      </c>
      <c r="Q16" s="1037"/>
      <c r="R16" s="480"/>
      <c r="S16" s="480"/>
      <c r="T16" s="483" t="str" cm="1">
        <f t="array" ref="T16">_xlfn.IFS(C16="③エコ100",0,C16="①エコ25",VLOOKUP(B16&amp;D16,エコ基準検索表,5,FALSE),C16="②エコ50",VLOOKUP(B16&amp;D16,エコ基準検索表,6,FALSE),TRUE,"")</f>
        <v/>
      </c>
      <c r="U16" s="504"/>
      <c r="V16" s="694"/>
      <c r="W16" s="448" t="str">
        <f t="shared" si="0"/>
        <v>露地施設</v>
      </c>
    </row>
    <row r="17" spans="1:23" ht="49.5" customHeight="1">
      <c r="A17" s="547">
        <v>12</v>
      </c>
      <c r="B17" s="495"/>
      <c r="C17" s="542"/>
      <c r="D17" s="496"/>
      <c r="E17" s="509"/>
      <c r="F17" s="655"/>
      <c r="G17" s="512"/>
      <c r="H17" s="512"/>
      <c r="I17" s="477"/>
      <c r="J17" s="515"/>
      <c r="K17" s="477"/>
      <c r="L17" s="515"/>
      <c r="M17" s="504"/>
      <c r="N17" s="477"/>
      <c r="O17" s="477"/>
      <c r="P17" s="483" t="str" cm="1">
        <f t="array" ref="P17">_xlfn.IFS(C17="③エコ100",0,C17="①エコ25",VLOOKUP(B17&amp;D17,エコ基準検索表,2,FALSE),C17="②エコ50",VLOOKUP(B17&amp;D17,エコ基準検索表,3,FALSE),TRUE,"")</f>
        <v/>
      </c>
      <c r="Q17" s="1037"/>
      <c r="R17" s="480"/>
      <c r="S17" s="480"/>
      <c r="T17" s="483" t="str" cm="1">
        <f t="array" ref="T17">_xlfn.IFS(C17="③エコ100",0,C17="①エコ25",VLOOKUP(B17&amp;D17,エコ基準検索表,5,FALSE),C17="②エコ50",VLOOKUP(B17&amp;D17,エコ基準検索表,6,FALSE),TRUE,"")</f>
        <v/>
      </c>
      <c r="U17" s="504"/>
      <c r="V17" s="694"/>
      <c r="W17" s="448" t="str">
        <f t="shared" si="0"/>
        <v>露地施設</v>
      </c>
    </row>
    <row r="18" spans="1:23" ht="49.5" customHeight="1">
      <c r="A18" s="547">
        <v>13</v>
      </c>
      <c r="B18" s="495"/>
      <c r="C18" s="542"/>
      <c r="D18" s="496"/>
      <c r="E18" s="509"/>
      <c r="F18" s="655"/>
      <c r="G18" s="512"/>
      <c r="H18" s="512"/>
      <c r="I18" s="477"/>
      <c r="J18" s="515"/>
      <c r="K18" s="477"/>
      <c r="L18" s="515"/>
      <c r="M18" s="504"/>
      <c r="N18" s="477"/>
      <c r="O18" s="477"/>
      <c r="P18" s="483" t="str" cm="1">
        <f t="array" ref="P18">_xlfn.IFS(C18="③エコ100",0,C18="①エコ25",VLOOKUP(B18&amp;D18,エコ基準検索表,2,FALSE),C18="②エコ50",VLOOKUP(B18&amp;D18,エコ基準検索表,3,FALSE),TRUE,"")</f>
        <v/>
      </c>
      <c r="Q18" s="1037"/>
      <c r="R18" s="480"/>
      <c r="S18" s="480"/>
      <c r="T18" s="483" t="str" cm="1">
        <f t="array" ref="T18">_xlfn.IFS(C18="③エコ100",0,C18="①エコ25",VLOOKUP(B18&amp;D18,エコ基準検索表,5,FALSE),C18="②エコ50",VLOOKUP(B18&amp;D18,エコ基準検索表,6,FALSE),TRUE,"")</f>
        <v/>
      </c>
      <c r="U18" s="504"/>
      <c r="V18" s="694"/>
      <c r="W18" s="448" t="str">
        <f t="shared" si="0"/>
        <v>露地施設</v>
      </c>
    </row>
    <row r="19" spans="1:23" ht="49.5" customHeight="1">
      <c r="A19" s="547">
        <v>14</v>
      </c>
      <c r="B19" s="495"/>
      <c r="C19" s="542"/>
      <c r="D19" s="496"/>
      <c r="E19" s="509"/>
      <c r="F19" s="655"/>
      <c r="G19" s="512"/>
      <c r="H19" s="512"/>
      <c r="I19" s="477"/>
      <c r="J19" s="515"/>
      <c r="K19" s="477"/>
      <c r="L19" s="515"/>
      <c r="M19" s="504"/>
      <c r="N19" s="477"/>
      <c r="O19" s="477"/>
      <c r="P19" s="483" t="str" cm="1">
        <f t="array" ref="P19">_xlfn.IFS(C19="③エコ100",0,C19="①エコ25",VLOOKUP(B19&amp;D19,エコ基準検索表,2,FALSE),C19="②エコ50",VLOOKUP(B19&amp;D19,エコ基準検索表,3,FALSE),TRUE,"")</f>
        <v/>
      </c>
      <c r="Q19" s="1037"/>
      <c r="R19" s="480"/>
      <c r="S19" s="480"/>
      <c r="T19" s="483" t="str" cm="1">
        <f t="array" ref="T19">_xlfn.IFS(C19="③エコ100",0,C19="①エコ25",VLOOKUP(B19&amp;D19,エコ基準検索表,5,FALSE),C19="②エコ50",VLOOKUP(B19&amp;D19,エコ基準検索表,6,FALSE),TRUE,"")</f>
        <v/>
      </c>
      <c r="U19" s="504"/>
      <c r="V19" s="694"/>
      <c r="W19" s="448" t="str">
        <f t="shared" si="0"/>
        <v>露地施設</v>
      </c>
    </row>
    <row r="20" spans="1:23" ht="49.5" customHeight="1">
      <c r="A20" s="547">
        <v>15</v>
      </c>
      <c r="B20" s="495"/>
      <c r="C20" s="542"/>
      <c r="D20" s="496"/>
      <c r="E20" s="509"/>
      <c r="F20" s="655"/>
      <c r="G20" s="512"/>
      <c r="H20" s="512"/>
      <c r="I20" s="477"/>
      <c r="J20" s="515"/>
      <c r="K20" s="477"/>
      <c r="L20" s="515"/>
      <c r="M20" s="504"/>
      <c r="N20" s="477"/>
      <c r="O20" s="477"/>
      <c r="P20" s="483" t="str" cm="1">
        <f t="array" ref="P20">_xlfn.IFS(C20="③エコ100",0,C20="①エコ25",VLOOKUP(B20&amp;D20,エコ基準検索表,2,FALSE),C20="②エコ50",VLOOKUP(B20&amp;D20,エコ基準検索表,3,FALSE),TRUE,"")</f>
        <v/>
      </c>
      <c r="Q20" s="1037"/>
      <c r="R20" s="480"/>
      <c r="S20" s="480"/>
      <c r="T20" s="483" t="str" cm="1">
        <f t="array" ref="T20">_xlfn.IFS(C20="③エコ100",0,C20="①エコ25",VLOOKUP(B20&amp;D20,エコ基準検索表,5,FALSE),C20="②エコ50",VLOOKUP(B20&amp;D20,エコ基準検索表,6,FALSE),TRUE,"")</f>
        <v/>
      </c>
      <c r="U20" s="504"/>
      <c r="V20" s="694"/>
      <c r="W20" s="448" t="str">
        <f t="shared" si="0"/>
        <v>露地施設</v>
      </c>
    </row>
    <row r="21" spans="1:23" ht="49.5" customHeight="1">
      <c r="A21" s="547">
        <v>16</v>
      </c>
      <c r="B21" s="495"/>
      <c r="C21" s="542"/>
      <c r="D21" s="496"/>
      <c r="E21" s="509"/>
      <c r="F21" s="655"/>
      <c r="G21" s="512"/>
      <c r="H21" s="512"/>
      <c r="I21" s="477"/>
      <c r="J21" s="515"/>
      <c r="K21" s="477"/>
      <c r="L21" s="515"/>
      <c r="M21" s="504"/>
      <c r="N21" s="477"/>
      <c r="O21" s="477"/>
      <c r="P21" s="483" t="str" cm="1">
        <f t="array" ref="P21">_xlfn.IFS(C21="③エコ100",0,C21="①エコ25",VLOOKUP(B21&amp;D21,エコ基準検索表,2,FALSE),C21="②エコ50",VLOOKUP(B21&amp;D21,エコ基準検索表,3,FALSE),TRUE,"")</f>
        <v/>
      </c>
      <c r="Q21" s="1037"/>
      <c r="R21" s="480"/>
      <c r="S21" s="480"/>
      <c r="T21" s="483" t="str" cm="1">
        <f t="array" ref="T21">_xlfn.IFS(C21="③エコ100",0,C21="①エコ25",VLOOKUP(B21&amp;D21,エコ基準検索表,5,FALSE),C21="②エコ50",VLOOKUP(B21&amp;D21,エコ基準検索表,6,FALSE),TRUE,"")</f>
        <v/>
      </c>
      <c r="U21" s="504"/>
      <c r="V21" s="694"/>
      <c r="W21" s="448" t="str">
        <f t="shared" si="0"/>
        <v>露地施設</v>
      </c>
    </row>
    <row r="22" spans="1:23" ht="49.5" customHeight="1">
      <c r="A22" s="547">
        <v>17</v>
      </c>
      <c r="B22" s="495"/>
      <c r="C22" s="542"/>
      <c r="D22" s="496"/>
      <c r="E22" s="509"/>
      <c r="F22" s="655"/>
      <c r="G22" s="512"/>
      <c r="H22" s="512"/>
      <c r="I22" s="477"/>
      <c r="J22" s="515"/>
      <c r="K22" s="477"/>
      <c r="L22" s="515"/>
      <c r="M22" s="504"/>
      <c r="N22" s="477"/>
      <c r="O22" s="477"/>
      <c r="P22" s="483" t="str" cm="1">
        <f t="array" ref="P22">_xlfn.IFS(C22="③エコ100",0,C22="①エコ25",VLOOKUP(B22&amp;D22,エコ基準検索表,2,FALSE),C22="②エコ50",VLOOKUP(B22&amp;D22,エコ基準検索表,3,FALSE),TRUE,"")</f>
        <v/>
      </c>
      <c r="Q22" s="1037"/>
      <c r="R22" s="480"/>
      <c r="S22" s="480"/>
      <c r="T22" s="483" t="str" cm="1">
        <f t="array" ref="T22">_xlfn.IFS(C22="③エコ100",0,C22="①エコ25",VLOOKUP(B22&amp;D22,エコ基準検索表,5,FALSE),C22="②エコ50",VLOOKUP(B22&amp;D22,エコ基準検索表,6,FALSE),TRUE,"")</f>
        <v/>
      </c>
      <c r="U22" s="504"/>
      <c r="V22" s="694"/>
      <c r="W22" s="448" t="str">
        <f t="shared" si="0"/>
        <v>露地施設</v>
      </c>
    </row>
    <row r="23" spans="1:23" ht="49.5" customHeight="1">
      <c r="A23" s="547">
        <v>18</v>
      </c>
      <c r="B23" s="495"/>
      <c r="C23" s="542"/>
      <c r="D23" s="496"/>
      <c r="E23" s="509"/>
      <c r="F23" s="655"/>
      <c r="G23" s="512"/>
      <c r="H23" s="512"/>
      <c r="I23" s="477"/>
      <c r="J23" s="515"/>
      <c r="K23" s="477"/>
      <c r="L23" s="515"/>
      <c r="M23" s="504"/>
      <c r="N23" s="477"/>
      <c r="O23" s="477"/>
      <c r="P23" s="483" t="str" cm="1">
        <f t="array" ref="P23">_xlfn.IFS(C23="③エコ100",0,C23="①エコ25",VLOOKUP(B23&amp;D23,エコ基準検索表,2,FALSE),C23="②エコ50",VLOOKUP(B23&amp;D23,エコ基準検索表,3,FALSE),TRUE,"")</f>
        <v/>
      </c>
      <c r="Q23" s="1037"/>
      <c r="R23" s="480"/>
      <c r="S23" s="480"/>
      <c r="T23" s="483" t="str" cm="1">
        <f t="array" ref="T23">_xlfn.IFS(C23="③エコ100",0,C23="①エコ25",VLOOKUP(B23&amp;D23,エコ基準検索表,5,FALSE),C23="②エコ50",VLOOKUP(B23&amp;D23,エコ基準検索表,6,FALSE),TRUE,"")</f>
        <v/>
      </c>
      <c r="U23" s="504"/>
      <c r="V23" s="694"/>
      <c r="W23" s="448" t="str">
        <f t="shared" si="0"/>
        <v>露地施設</v>
      </c>
    </row>
    <row r="24" spans="1:23" ht="49.5" customHeight="1">
      <c r="A24" s="547">
        <v>19</v>
      </c>
      <c r="B24" s="495"/>
      <c r="C24" s="542"/>
      <c r="D24" s="496"/>
      <c r="E24" s="509"/>
      <c r="F24" s="655"/>
      <c r="G24" s="512"/>
      <c r="H24" s="512"/>
      <c r="I24" s="477"/>
      <c r="J24" s="515"/>
      <c r="K24" s="477"/>
      <c r="L24" s="515"/>
      <c r="M24" s="504"/>
      <c r="N24" s="477"/>
      <c r="O24" s="477"/>
      <c r="P24" s="483" t="str" cm="1">
        <f t="array" ref="P24">_xlfn.IFS(C24="③エコ100",0,C24="①エコ25",VLOOKUP(B24&amp;D24,エコ基準検索表,2,FALSE),C24="②エコ50",VLOOKUP(B24&amp;D24,エコ基準検索表,3,FALSE),TRUE,"")</f>
        <v/>
      </c>
      <c r="Q24" s="1037"/>
      <c r="R24" s="480"/>
      <c r="S24" s="480"/>
      <c r="T24" s="483" t="str" cm="1">
        <f t="array" ref="T24">_xlfn.IFS(C24="③エコ100",0,C24="①エコ25",VLOOKUP(B24&amp;D24,エコ基準検索表,5,FALSE),C24="②エコ50",VLOOKUP(B24&amp;D24,エコ基準検索表,6,FALSE),TRUE,"")</f>
        <v/>
      </c>
      <c r="U24" s="504"/>
      <c r="V24" s="694"/>
      <c r="W24" s="448" t="str">
        <f t="shared" si="0"/>
        <v>露地施設</v>
      </c>
    </row>
    <row r="25" spans="1:23" ht="49.5" customHeight="1">
      <c r="A25" s="547">
        <v>20</v>
      </c>
      <c r="B25" s="495"/>
      <c r="C25" s="542"/>
      <c r="D25" s="496"/>
      <c r="E25" s="509"/>
      <c r="F25" s="655"/>
      <c r="G25" s="512"/>
      <c r="H25" s="512"/>
      <c r="I25" s="477"/>
      <c r="J25" s="515"/>
      <c r="K25" s="477"/>
      <c r="L25" s="515"/>
      <c r="M25" s="504"/>
      <c r="N25" s="477"/>
      <c r="O25" s="477"/>
      <c r="P25" s="483" t="str" cm="1">
        <f t="array" ref="P25">_xlfn.IFS(C25="③エコ100",0,C25="①エコ25",VLOOKUP(B25&amp;D25,エコ基準検索表,2,FALSE),C25="②エコ50",VLOOKUP(B25&amp;D25,エコ基準検索表,3,FALSE),TRUE,"")</f>
        <v/>
      </c>
      <c r="Q25" s="1037"/>
      <c r="R25" s="480"/>
      <c r="S25" s="480"/>
      <c r="T25" s="483" t="str" cm="1">
        <f t="array" ref="T25">_xlfn.IFS(C25="③エコ100",0,C25="①エコ25",VLOOKUP(B25&amp;D25,エコ基準検索表,5,FALSE),C25="②エコ50",VLOOKUP(B25&amp;D25,エコ基準検索表,6,FALSE),TRUE,"")</f>
        <v/>
      </c>
      <c r="U25" s="504"/>
      <c r="V25" s="694"/>
      <c r="W25" s="448" t="str">
        <f t="shared" si="0"/>
        <v>露地施設</v>
      </c>
    </row>
    <row r="26" spans="1:23" ht="49.5" customHeight="1">
      <c r="A26" s="547">
        <v>21</v>
      </c>
      <c r="B26" s="495"/>
      <c r="C26" s="542"/>
      <c r="D26" s="496"/>
      <c r="E26" s="509"/>
      <c r="F26" s="655"/>
      <c r="G26" s="512"/>
      <c r="H26" s="512"/>
      <c r="I26" s="477"/>
      <c r="J26" s="515"/>
      <c r="K26" s="477"/>
      <c r="L26" s="515"/>
      <c r="M26" s="504"/>
      <c r="N26" s="477"/>
      <c r="O26" s="477"/>
      <c r="P26" s="483" t="str" cm="1">
        <f t="array" ref="P26">_xlfn.IFS(C26="③エコ100",0,C26="①エコ25",VLOOKUP(B26&amp;D26,エコ基準検索表,2,FALSE),C26="②エコ50",VLOOKUP(B26&amp;D26,エコ基準検索表,3,FALSE),TRUE,"")</f>
        <v/>
      </c>
      <c r="Q26" s="1037"/>
      <c r="R26" s="480"/>
      <c r="S26" s="480"/>
      <c r="T26" s="483" t="str" cm="1">
        <f t="array" ref="T26">_xlfn.IFS(C26="③エコ100",0,C26="①エコ25",VLOOKUP(B26&amp;D26,エコ基準検索表,5,FALSE),C26="②エコ50",VLOOKUP(B26&amp;D26,エコ基準検索表,6,FALSE),TRUE,"")</f>
        <v/>
      </c>
      <c r="U26" s="504"/>
      <c r="V26" s="694"/>
      <c r="W26" s="448" t="str">
        <f t="shared" si="0"/>
        <v>露地施設</v>
      </c>
    </row>
    <row r="27" spans="1:23" ht="49.5" customHeight="1">
      <c r="A27" s="547">
        <v>22</v>
      </c>
      <c r="B27" s="495"/>
      <c r="C27" s="542"/>
      <c r="D27" s="496"/>
      <c r="E27" s="509"/>
      <c r="F27" s="655"/>
      <c r="G27" s="512"/>
      <c r="H27" s="512"/>
      <c r="I27" s="477"/>
      <c r="J27" s="515"/>
      <c r="K27" s="477"/>
      <c r="L27" s="515"/>
      <c r="M27" s="504"/>
      <c r="N27" s="477"/>
      <c r="O27" s="477"/>
      <c r="P27" s="483" t="str" cm="1">
        <f t="array" ref="P27">_xlfn.IFS(C27="③エコ100",0,C27="①エコ25",VLOOKUP(B27&amp;D27,エコ基準検索表,2,FALSE),C27="②エコ50",VLOOKUP(B27&amp;D27,エコ基準検索表,3,FALSE),TRUE,"")</f>
        <v/>
      </c>
      <c r="Q27" s="1037"/>
      <c r="R27" s="480"/>
      <c r="S27" s="480"/>
      <c r="T27" s="483" t="str" cm="1">
        <f t="array" ref="T27">_xlfn.IFS(C27="③エコ100",0,C27="①エコ25",VLOOKUP(B27&amp;D27,エコ基準検索表,5,FALSE),C27="②エコ50",VLOOKUP(B27&amp;D27,エコ基準検索表,6,FALSE),TRUE,"")</f>
        <v/>
      </c>
      <c r="U27" s="504"/>
      <c r="V27" s="694"/>
      <c r="W27" s="448" t="str">
        <f t="shared" si="0"/>
        <v>露地施設</v>
      </c>
    </row>
    <row r="28" spans="1:23" ht="49.5" customHeight="1">
      <c r="A28" s="547">
        <v>23</v>
      </c>
      <c r="B28" s="495"/>
      <c r="C28" s="542"/>
      <c r="D28" s="496"/>
      <c r="E28" s="509"/>
      <c r="F28" s="655"/>
      <c r="G28" s="512"/>
      <c r="H28" s="512"/>
      <c r="I28" s="477"/>
      <c r="J28" s="515"/>
      <c r="K28" s="477"/>
      <c r="L28" s="515"/>
      <c r="M28" s="504"/>
      <c r="N28" s="477"/>
      <c r="O28" s="477"/>
      <c r="P28" s="483" t="str" cm="1">
        <f t="array" ref="P28">_xlfn.IFS(C28="③エコ100",0,C28="①エコ25",VLOOKUP(B28&amp;D28,エコ基準検索表,2,FALSE),C28="②エコ50",VLOOKUP(B28&amp;D28,エコ基準検索表,3,FALSE),TRUE,"")</f>
        <v/>
      </c>
      <c r="Q28" s="1037"/>
      <c r="R28" s="480"/>
      <c r="S28" s="480"/>
      <c r="T28" s="483" t="str" cm="1">
        <f t="array" ref="T28">_xlfn.IFS(C28="③エコ100",0,C28="①エコ25",VLOOKUP(B28&amp;D28,エコ基準検索表,5,FALSE),C28="②エコ50",VLOOKUP(B28&amp;D28,エコ基準検索表,6,FALSE),TRUE,"")</f>
        <v/>
      </c>
      <c r="U28" s="504"/>
      <c r="V28" s="694"/>
      <c r="W28" s="448" t="str">
        <f t="shared" si="0"/>
        <v>露地施設</v>
      </c>
    </row>
    <row r="29" spans="1:23" ht="49.5" customHeight="1">
      <c r="A29" s="547">
        <v>24</v>
      </c>
      <c r="B29" s="495"/>
      <c r="C29" s="542"/>
      <c r="D29" s="496"/>
      <c r="E29" s="509"/>
      <c r="F29" s="655"/>
      <c r="G29" s="512"/>
      <c r="H29" s="512"/>
      <c r="I29" s="477"/>
      <c r="J29" s="515"/>
      <c r="K29" s="477"/>
      <c r="L29" s="515"/>
      <c r="M29" s="504"/>
      <c r="N29" s="477"/>
      <c r="O29" s="477"/>
      <c r="P29" s="483" t="str" cm="1">
        <f t="array" ref="P29">_xlfn.IFS(C29="③エコ100",0,C29="①エコ25",VLOOKUP(B29&amp;D29,エコ基準検索表,2,FALSE),C29="②エコ50",VLOOKUP(B29&amp;D29,エコ基準検索表,3,FALSE),TRUE,"")</f>
        <v/>
      </c>
      <c r="Q29" s="1037"/>
      <c r="R29" s="480"/>
      <c r="S29" s="480"/>
      <c r="T29" s="483" t="str" cm="1">
        <f t="array" ref="T29">_xlfn.IFS(C29="③エコ100",0,C29="①エコ25",VLOOKUP(B29&amp;D29,エコ基準検索表,5,FALSE),C29="②エコ50",VLOOKUP(B29&amp;D29,エコ基準検索表,6,FALSE),TRUE,"")</f>
        <v/>
      </c>
      <c r="U29" s="504"/>
      <c r="V29" s="694"/>
      <c r="W29" s="448" t="str">
        <f t="shared" si="0"/>
        <v>露地施設</v>
      </c>
    </row>
    <row r="30" spans="1:23" ht="49.5" customHeight="1">
      <c r="A30" s="547">
        <v>25</v>
      </c>
      <c r="B30" s="495"/>
      <c r="C30" s="542"/>
      <c r="D30" s="496"/>
      <c r="E30" s="509"/>
      <c r="F30" s="655"/>
      <c r="G30" s="512"/>
      <c r="H30" s="512"/>
      <c r="I30" s="477"/>
      <c r="J30" s="515"/>
      <c r="K30" s="477"/>
      <c r="L30" s="515"/>
      <c r="M30" s="504"/>
      <c r="N30" s="477"/>
      <c r="O30" s="477"/>
      <c r="P30" s="483" t="str" cm="1">
        <f t="array" ref="P30">_xlfn.IFS(C30="③エコ100",0,C30="①エコ25",VLOOKUP(B30&amp;D30,エコ基準検索表,2,FALSE),C30="②エコ50",VLOOKUP(B30&amp;D30,エコ基準検索表,3,FALSE),TRUE,"")</f>
        <v/>
      </c>
      <c r="Q30" s="1037"/>
      <c r="R30" s="480"/>
      <c r="S30" s="480"/>
      <c r="T30" s="483" t="str" cm="1">
        <f t="array" ref="T30">_xlfn.IFS(C30="③エコ100",0,C30="①エコ25",VLOOKUP(B30&amp;D30,エコ基準検索表,5,FALSE),C30="②エコ50",VLOOKUP(B30&amp;D30,エコ基準検索表,6,FALSE),TRUE,"")</f>
        <v/>
      </c>
      <c r="U30" s="504"/>
      <c r="V30" s="694"/>
      <c r="W30" s="448" t="str">
        <f t="shared" si="0"/>
        <v>露地施設</v>
      </c>
    </row>
    <row r="31" spans="1:23" ht="49.5" customHeight="1">
      <c r="A31" s="547">
        <v>26</v>
      </c>
      <c r="B31" s="495"/>
      <c r="C31" s="542"/>
      <c r="D31" s="496"/>
      <c r="E31" s="509"/>
      <c r="F31" s="655"/>
      <c r="G31" s="512"/>
      <c r="H31" s="512"/>
      <c r="I31" s="477"/>
      <c r="J31" s="515"/>
      <c r="K31" s="477"/>
      <c r="L31" s="515"/>
      <c r="M31" s="504"/>
      <c r="N31" s="477"/>
      <c r="O31" s="477"/>
      <c r="P31" s="483" t="str" cm="1">
        <f t="array" ref="P31">_xlfn.IFS(C31="③エコ100",0,C31="①エコ25",VLOOKUP(B31&amp;D31,エコ基準検索表,2,FALSE),C31="②エコ50",VLOOKUP(B31&amp;D31,エコ基準検索表,3,FALSE),TRUE,"")</f>
        <v/>
      </c>
      <c r="Q31" s="1037"/>
      <c r="R31" s="480"/>
      <c r="S31" s="480"/>
      <c r="T31" s="483" t="str" cm="1">
        <f t="array" ref="T31">_xlfn.IFS(C31="③エコ100",0,C31="①エコ25",VLOOKUP(B31&amp;D31,エコ基準検索表,5,FALSE),C31="②エコ50",VLOOKUP(B31&amp;D31,エコ基準検索表,6,FALSE),TRUE,"")</f>
        <v/>
      </c>
      <c r="U31" s="504"/>
      <c r="V31" s="694"/>
      <c r="W31" s="448" t="str">
        <f t="shared" si="0"/>
        <v>露地施設</v>
      </c>
    </row>
    <row r="32" spans="1:23" ht="49.5" customHeight="1">
      <c r="A32" s="547">
        <v>27</v>
      </c>
      <c r="B32" s="495"/>
      <c r="C32" s="542"/>
      <c r="D32" s="496"/>
      <c r="E32" s="509"/>
      <c r="F32" s="655"/>
      <c r="G32" s="512"/>
      <c r="H32" s="512"/>
      <c r="I32" s="477"/>
      <c r="J32" s="515"/>
      <c r="K32" s="477"/>
      <c r="L32" s="515"/>
      <c r="M32" s="504"/>
      <c r="N32" s="477"/>
      <c r="O32" s="477"/>
      <c r="P32" s="483" t="str" cm="1">
        <f t="array" ref="P32">_xlfn.IFS(C32="③エコ100",0,C32="①エコ25",VLOOKUP(B32&amp;D32,エコ基準検索表,2,FALSE),C32="②エコ50",VLOOKUP(B32&amp;D32,エコ基準検索表,3,FALSE),TRUE,"")</f>
        <v/>
      </c>
      <c r="Q32" s="1037"/>
      <c r="R32" s="480"/>
      <c r="S32" s="480"/>
      <c r="T32" s="483" t="str" cm="1">
        <f t="array" ref="T32">_xlfn.IFS(C32="③エコ100",0,C32="①エコ25",VLOOKUP(B32&amp;D32,エコ基準検索表,5,FALSE),C32="②エコ50",VLOOKUP(B32&amp;D32,エコ基準検索表,6,FALSE),TRUE,"")</f>
        <v/>
      </c>
      <c r="U32" s="504"/>
      <c r="V32" s="694"/>
      <c r="W32" s="448" t="str">
        <f t="shared" si="0"/>
        <v>露地施設</v>
      </c>
    </row>
    <row r="33" spans="1:23" ht="49.5" customHeight="1">
      <c r="A33" s="547">
        <v>28</v>
      </c>
      <c r="B33" s="495"/>
      <c r="C33" s="542"/>
      <c r="D33" s="496"/>
      <c r="E33" s="509"/>
      <c r="F33" s="655"/>
      <c r="G33" s="512"/>
      <c r="H33" s="512"/>
      <c r="I33" s="477"/>
      <c r="J33" s="515"/>
      <c r="K33" s="477"/>
      <c r="L33" s="515"/>
      <c r="M33" s="504"/>
      <c r="N33" s="477"/>
      <c r="O33" s="477"/>
      <c r="P33" s="483" t="str" cm="1">
        <f t="array" ref="P33">_xlfn.IFS(C33="③エコ100",0,C33="①エコ25",VLOOKUP(B33&amp;D33,エコ基準検索表,2,FALSE),C33="②エコ50",VLOOKUP(B33&amp;D33,エコ基準検索表,3,FALSE),TRUE,"")</f>
        <v/>
      </c>
      <c r="Q33" s="1037"/>
      <c r="R33" s="480"/>
      <c r="S33" s="480"/>
      <c r="T33" s="483" t="str" cm="1">
        <f t="array" ref="T33">_xlfn.IFS(C33="③エコ100",0,C33="①エコ25",VLOOKUP(B33&amp;D33,エコ基準検索表,5,FALSE),C33="②エコ50",VLOOKUP(B33&amp;D33,エコ基準検索表,6,FALSE),TRUE,"")</f>
        <v/>
      </c>
      <c r="U33" s="504"/>
      <c r="V33" s="694"/>
      <c r="W33" s="448" t="str">
        <f t="shared" si="0"/>
        <v>露地施設</v>
      </c>
    </row>
    <row r="34" spans="1:23" ht="49.5" customHeight="1">
      <c r="A34" s="547">
        <v>29</v>
      </c>
      <c r="B34" s="495"/>
      <c r="C34" s="542"/>
      <c r="D34" s="496"/>
      <c r="E34" s="509"/>
      <c r="F34" s="655"/>
      <c r="G34" s="512"/>
      <c r="H34" s="512"/>
      <c r="I34" s="477"/>
      <c r="J34" s="515"/>
      <c r="K34" s="477"/>
      <c r="L34" s="515"/>
      <c r="M34" s="504"/>
      <c r="N34" s="477"/>
      <c r="O34" s="477"/>
      <c r="P34" s="483" t="str" cm="1">
        <f t="array" ref="P34">_xlfn.IFS(C34="③エコ100",0,C34="①エコ25",VLOOKUP(B34&amp;D34,エコ基準検索表,2,FALSE),C34="②エコ50",VLOOKUP(B34&amp;D34,エコ基準検索表,3,FALSE),TRUE,"")</f>
        <v/>
      </c>
      <c r="Q34" s="1037"/>
      <c r="R34" s="480"/>
      <c r="S34" s="480"/>
      <c r="T34" s="483" t="str" cm="1">
        <f t="array" ref="T34">_xlfn.IFS(C34="③エコ100",0,C34="①エコ25",VLOOKUP(B34&amp;D34,エコ基準検索表,5,FALSE),C34="②エコ50",VLOOKUP(B34&amp;D34,エコ基準検索表,6,FALSE),TRUE,"")</f>
        <v/>
      </c>
      <c r="U34" s="504"/>
      <c r="V34" s="694"/>
      <c r="W34" s="448" t="str">
        <f t="shared" si="0"/>
        <v>露地施設</v>
      </c>
    </row>
    <row r="35" spans="1:23" ht="49.5" customHeight="1">
      <c r="A35" s="547">
        <v>30</v>
      </c>
      <c r="B35" s="495"/>
      <c r="C35" s="542"/>
      <c r="D35" s="496"/>
      <c r="E35" s="509"/>
      <c r="F35" s="655"/>
      <c r="G35" s="512"/>
      <c r="H35" s="512"/>
      <c r="I35" s="477"/>
      <c r="J35" s="515"/>
      <c r="K35" s="477"/>
      <c r="L35" s="515"/>
      <c r="M35" s="504"/>
      <c r="N35" s="477"/>
      <c r="O35" s="477"/>
      <c r="P35" s="483" t="str" cm="1">
        <f t="array" ref="P35">_xlfn.IFS(C35="③エコ100",0,C35="①エコ25",VLOOKUP(B35&amp;D35,エコ基準検索表,2,FALSE),C35="②エコ50",VLOOKUP(B35&amp;D35,エコ基準検索表,3,FALSE),TRUE,"")</f>
        <v/>
      </c>
      <c r="Q35" s="1037"/>
      <c r="R35" s="480"/>
      <c r="S35" s="480"/>
      <c r="T35" s="483" t="str" cm="1">
        <f t="array" ref="T35">_xlfn.IFS(C35="③エコ100",0,C35="①エコ25",VLOOKUP(B35&amp;D35,エコ基準検索表,5,FALSE),C35="②エコ50",VLOOKUP(B35&amp;D35,エコ基準検索表,6,FALSE),TRUE,"")</f>
        <v/>
      </c>
      <c r="U35" s="504"/>
      <c r="V35" s="694"/>
      <c r="W35" s="448" t="str">
        <f t="shared" si="0"/>
        <v>露地施設</v>
      </c>
    </row>
    <row r="36" spans="1:23" ht="49.5" customHeight="1">
      <c r="A36" s="547">
        <v>31</v>
      </c>
      <c r="B36" s="495"/>
      <c r="C36" s="542"/>
      <c r="D36" s="496"/>
      <c r="E36" s="509"/>
      <c r="F36" s="655"/>
      <c r="G36" s="512"/>
      <c r="H36" s="512"/>
      <c r="I36" s="477"/>
      <c r="J36" s="515"/>
      <c r="K36" s="477"/>
      <c r="L36" s="515"/>
      <c r="M36" s="504"/>
      <c r="N36" s="477"/>
      <c r="O36" s="477"/>
      <c r="P36" s="483" t="str" cm="1">
        <f t="array" ref="P36">_xlfn.IFS(C36="③エコ100",0,C36="①エコ25",VLOOKUP(B36&amp;D36,エコ基準検索表,2,FALSE),C36="②エコ50",VLOOKUP(B36&amp;D36,エコ基準検索表,3,FALSE),TRUE,"")</f>
        <v/>
      </c>
      <c r="Q36" s="1037"/>
      <c r="R36" s="480"/>
      <c r="S36" s="480"/>
      <c r="T36" s="483" t="str" cm="1">
        <f t="array" ref="T36">_xlfn.IFS(C36="③エコ100",0,C36="①エコ25",VLOOKUP(B36&amp;D36,エコ基準検索表,5,FALSE),C36="②エコ50",VLOOKUP(B36&amp;D36,エコ基準検索表,6,FALSE),TRUE,"")</f>
        <v/>
      </c>
      <c r="U36" s="504"/>
      <c r="V36" s="694"/>
      <c r="W36" s="448" t="str">
        <f t="shared" si="0"/>
        <v>露地施設</v>
      </c>
    </row>
    <row r="37" spans="1:23" ht="49.5" customHeight="1">
      <c r="A37" s="547">
        <v>32</v>
      </c>
      <c r="B37" s="495"/>
      <c r="C37" s="542"/>
      <c r="D37" s="496"/>
      <c r="E37" s="509"/>
      <c r="F37" s="655"/>
      <c r="G37" s="512"/>
      <c r="H37" s="512"/>
      <c r="I37" s="477"/>
      <c r="J37" s="515"/>
      <c r="K37" s="477"/>
      <c r="L37" s="515"/>
      <c r="M37" s="504"/>
      <c r="N37" s="477"/>
      <c r="O37" s="477"/>
      <c r="P37" s="483" t="str" cm="1">
        <f t="array" ref="P37">_xlfn.IFS(C37="③エコ100",0,C37="①エコ25",VLOOKUP(B37&amp;D37,エコ基準検索表,2,FALSE),C37="②エコ50",VLOOKUP(B37&amp;D37,エコ基準検索表,3,FALSE),TRUE,"")</f>
        <v/>
      </c>
      <c r="Q37" s="1037"/>
      <c r="R37" s="480"/>
      <c r="S37" s="480"/>
      <c r="T37" s="483" t="str" cm="1">
        <f t="array" ref="T37">_xlfn.IFS(C37="③エコ100",0,C37="①エコ25",VLOOKUP(B37&amp;D37,エコ基準検索表,5,FALSE),C37="②エコ50",VLOOKUP(B37&amp;D37,エコ基準検索表,6,FALSE),TRUE,"")</f>
        <v/>
      </c>
      <c r="U37" s="504"/>
      <c r="V37" s="694"/>
      <c r="W37" s="448" t="str">
        <f t="shared" si="0"/>
        <v>露地施設</v>
      </c>
    </row>
    <row r="38" spans="1:23" ht="49.5" customHeight="1">
      <c r="A38" s="547">
        <v>33</v>
      </c>
      <c r="B38" s="495"/>
      <c r="C38" s="542"/>
      <c r="D38" s="496"/>
      <c r="E38" s="509"/>
      <c r="F38" s="655"/>
      <c r="G38" s="512"/>
      <c r="H38" s="512"/>
      <c r="I38" s="477"/>
      <c r="J38" s="515"/>
      <c r="K38" s="477"/>
      <c r="L38" s="515"/>
      <c r="M38" s="504"/>
      <c r="N38" s="477"/>
      <c r="O38" s="477"/>
      <c r="P38" s="483" t="str" cm="1">
        <f t="array" ref="P38">_xlfn.IFS(C38="③エコ100",0,C38="①エコ25",VLOOKUP(B38&amp;D38,エコ基準検索表,2,FALSE),C38="②エコ50",VLOOKUP(B38&amp;D38,エコ基準検索表,3,FALSE),TRUE,"")</f>
        <v/>
      </c>
      <c r="Q38" s="1037"/>
      <c r="R38" s="480"/>
      <c r="S38" s="480"/>
      <c r="T38" s="483" t="str" cm="1">
        <f t="array" ref="T38">_xlfn.IFS(C38="③エコ100",0,C38="①エコ25",VLOOKUP(B38&amp;D38,エコ基準検索表,5,FALSE),C38="②エコ50",VLOOKUP(B38&amp;D38,エコ基準検索表,6,FALSE),TRUE,"")</f>
        <v/>
      </c>
      <c r="U38" s="504"/>
      <c r="V38" s="694"/>
      <c r="W38" s="448" t="str">
        <f t="shared" si="0"/>
        <v>露地施設</v>
      </c>
    </row>
    <row r="39" spans="1:23" ht="49.5" customHeight="1">
      <c r="A39" s="547">
        <v>34</v>
      </c>
      <c r="B39" s="495"/>
      <c r="C39" s="542"/>
      <c r="D39" s="496"/>
      <c r="E39" s="509"/>
      <c r="F39" s="655"/>
      <c r="G39" s="512"/>
      <c r="H39" s="512"/>
      <c r="I39" s="477"/>
      <c r="J39" s="515"/>
      <c r="K39" s="477"/>
      <c r="L39" s="515"/>
      <c r="M39" s="504"/>
      <c r="N39" s="477"/>
      <c r="O39" s="477"/>
      <c r="P39" s="483" t="str" cm="1">
        <f t="array" ref="P39">_xlfn.IFS(C39="③エコ100",0,C39="①エコ25",VLOOKUP(B39&amp;D39,エコ基準検索表,2,FALSE),C39="②エコ50",VLOOKUP(B39&amp;D39,エコ基準検索表,3,FALSE),TRUE,"")</f>
        <v/>
      </c>
      <c r="Q39" s="1037"/>
      <c r="R39" s="480"/>
      <c r="S39" s="480"/>
      <c r="T39" s="483" t="str" cm="1">
        <f t="array" ref="T39">_xlfn.IFS(C39="③エコ100",0,C39="①エコ25",VLOOKUP(B39&amp;D39,エコ基準検索表,5,FALSE),C39="②エコ50",VLOOKUP(B39&amp;D39,エコ基準検索表,6,FALSE),TRUE,"")</f>
        <v/>
      </c>
      <c r="U39" s="504"/>
      <c r="V39" s="694"/>
      <c r="W39" s="448" t="str">
        <f t="shared" si="0"/>
        <v>露地施設</v>
      </c>
    </row>
    <row r="40" spans="1:23" ht="49.5" customHeight="1">
      <c r="A40" s="547">
        <v>35</v>
      </c>
      <c r="B40" s="495"/>
      <c r="C40" s="542"/>
      <c r="D40" s="496"/>
      <c r="E40" s="509"/>
      <c r="F40" s="655"/>
      <c r="G40" s="512"/>
      <c r="H40" s="512"/>
      <c r="I40" s="477"/>
      <c r="J40" s="515"/>
      <c r="K40" s="477"/>
      <c r="L40" s="515"/>
      <c r="M40" s="504"/>
      <c r="N40" s="477"/>
      <c r="O40" s="477"/>
      <c r="P40" s="483" t="str" cm="1">
        <f t="array" ref="P40">_xlfn.IFS(C40="③エコ100",0,C40="①エコ25",VLOOKUP(B40&amp;D40,エコ基準検索表,2,FALSE),C40="②エコ50",VLOOKUP(B40&amp;D40,エコ基準検索表,3,FALSE),TRUE,"")</f>
        <v/>
      </c>
      <c r="Q40" s="1037"/>
      <c r="R40" s="480"/>
      <c r="S40" s="480"/>
      <c r="T40" s="483" t="str" cm="1">
        <f t="array" ref="T40">_xlfn.IFS(C40="③エコ100",0,C40="①エコ25",VLOOKUP(B40&amp;D40,エコ基準検索表,5,FALSE),C40="②エコ50",VLOOKUP(B40&amp;D40,エコ基準検索表,6,FALSE),TRUE,"")</f>
        <v/>
      </c>
      <c r="U40" s="504"/>
      <c r="V40" s="694"/>
      <c r="W40" s="448" t="str">
        <f t="shared" si="0"/>
        <v>露地施設</v>
      </c>
    </row>
    <row r="41" spans="1:23" ht="49.5" customHeight="1">
      <c r="A41" s="547">
        <v>36</v>
      </c>
      <c r="B41" s="495"/>
      <c r="C41" s="542"/>
      <c r="D41" s="496"/>
      <c r="E41" s="509"/>
      <c r="F41" s="655"/>
      <c r="G41" s="512"/>
      <c r="H41" s="512"/>
      <c r="I41" s="477"/>
      <c r="J41" s="515"/>
      <c r="K41" s="477"/>
      <c r="L41" s="515"/>
      <c r="M41" s="504"/>
      <c r="N41" s="477"/>
      <c r="O41" s="477"/>
      <c r="P41" s="483" t="str" cm="1">
        <f t="array" ref="P41">_xlfn.IFS(C41="③エコ100",0,C41="①エコ25",VLOOKUP(B41&amp;D41,エコ基準検索表,2,FALSE),C41="②エコ50",VLOOKUP(B41&amp;D41,エコ基準検索表,3,FALSE),TRUE,"")</f>
        <v/>
      </c>
      <c r="Q41" s="1037"/>
      <c r="R41" s="480"/>
      <c r="S41" s="480"/>
      <c r="T41" s="483" t="str" cm="1">
        <f t="array" ref="T41">_xlfn.IFS(C41="③エコ100",0,C41="①エコ25",VLOOKUP(B41&amp;D41,エコ基準検索表,5,FALSE),C41="②エコ50",VLOOKUP(B41&amp;D41,エコ基準検索表,6,FALSE),TRUE,"")</f>
        <v/>
      </c>
      <c r="U41" s="504"/>
      <c r="V41" s="694"/>
      <c r="W41" s="448" t="str">
        <f t="shared" si="0"/>
        <v>露地施設</v>
      </c>
    </row>
    <row r="42" spans="1:23" ht="49.5" customHeight="1">
      <c r="A42" s="547">
        <v>37</v>
      </c>
      <c r="B42" s="495"/>
      <c r="C42" s="542"/>
      <c r="D42" s="496"/>
      <c r="E42" s="509"/>
      <c r="F42" s="655"/>
      <c r="G42" s="512"/>
      <c r="H42" s="512"/>
      <c r="I42" s="477"/>
      <c r="J42" s="515"/>
      <c r="K42" s="477"/>
      <c r="L42" s="515"/>
      <c r="M42" s="504"/>
      <c r="N42" s="477"/>
      <c r="O42" s="477"/>
      <c r="P42" s="483" t="str" cm="1">
        <f t="array" ref="P42">_xlfn.IFS(C42="③エコ100",0,C42="①エコ25",VLOOKUP(B42&amp;D42,エコ基準検索表,2,FALSE),C42="②エコ50",VLOOKUP(B42&amp;D42,エコ基準検索表,3,FALSE),TRUE,"")</f>
        <v/>
      </c>
      <c r="Q42" s="1037"/>
      <c r="R42" s="480"/>
      <c r="S42" s="480"/>
      <c r="T42" s="483" t="str" cm="1">
        <f t="array" ref="T42">_xlfn.IFS(C42="③エコ100",0,C42="①エコ25",VLOOKUP(B42&amp;D42,エコ基準検索表,5,FALSE),C42="②エコ50",VLOOKUP(B42&amp;D42,エコ基準検索表,6,FALSE),TRUE,"")</f>
        <v/>
      </c>
      <c r="U42" s="504"/>
      <c r="V42" s="694"/>
      <c r="W42" s="448" t="str">
        <f t="shared" si="0"/>
        <v>露地施設</v>
      </c>
    </row>
    <row r="43" spans="1:23" ht="49.5" customHeight="1">
      <c r="A43" s="547">
        <v>38</v>
      </c>
      <c r="B43" s="495"/>
      <c r="C43" s="542"/>
      <c r="D43" s="496"/>
      <c r="E43" s="509"/>
      <c r="F43" s="655"/>
      <c r="G43" s="512"/>
      <c r="H43" s="512"/>
      <c r="I43" s="477"/>
      <c r="J43" s="515"/>
      <c r="K43" s="477"/>
      <c r="L43" s="515"/>
      <c r="M43" s="504"/>
      <c r="N43" s="477"/>
      <c r="O43" s="477"/>
      <c r="P43" s="483" t="str" cm="1">
        <f t="array" ref="P43">_xlfn.IFS(C43="③エコ100",0,C43="①エコ25",VLOOKUP(B43&amp;D43,エコ基準検索表,2,FALSE),C43="②エコ50",VLOOKUP(B43&amp;D43,エコ基準検索表,3,FALSE),TRUE,"")</f>
        <v/>
      </c>
      <c r="Q43" s="1037"/>
      <c r="R43" s="480"/>
      <c r="S43" s="480"/>
      <c r="T43" s="483" t="str" cm="1">
        <f t="array" ref="T43">_xlfn.IFS(C43="③エコ100",0,C43="①エコ25",VLOOKUP(B43&amp;D43,エコ基準検索表,5,FALSE),C43="②エコ50",VLOOKUP(B43&amp;D43,エコ基準検索表,6,FALSE),TRUE,"")</f>
        <v/>
      </c>
      <c r="U43" s="504"/>
      <c r="V43" s="694"/>
      <c r="W43" s="448" t="str">
        <f t="shared" si="0"/>
        <v>露地施設</v>
      </c>
    </row>
    <row r="44" spans="1:23" ht="49.5" customHeight="1">
      <c r="A44" s="547">
        <v>39</v>
      </c>
      <c r="B44" s="495"/>
      <c r="C44" s="542"/>
      <c r="D44" s="496"/>
      <c r="E44" s="509"/>
      <c r="F44" s="655"/>
      <c r="G44" s="512"/>
      <c r="H44" s="512"/>
      <c r="I44" s="477"/>
      <c r="J44" s="515"/>
      <c r="K44" s="477"/>
      <c r="L44" s="515"/>
      <c r="M44" s="504"/>
      <c r="N44" s="477"/>
      <c r="O44" s="477"/>
      <c r="P44" s="483" t="str" cm="1">
        <f t="array" ref="P44">_xlfn.IFS(C44="③エコ100",0,C44="①エコ25",VLOOKUP(B44&amp;D44,エコ基準検索表,2,FALSE),C44="②エコ50",VLOOKUP(B44&amp;D44,エコ基準検索表,3,FALSE),TRUE,"")</f>
        <v/>
      </c>
      <c r="Q44" s="1037"/>
      <c r="R44" s="480"/>
      <c r="S44" s="480"/>
      <c r="T44" s="483" t="str" cm="1">
        <f t="array" ref="T44">_xlfn.IFS(C44="③エコ100",0,C44="①エコ25",VLOOKUP(B44&amp;D44,エコ基準検索表,5,FALSE),C44="②エコ50",VLOOKUP(B44&amp;D44,エコ基準検索表,6,FALSE),TRUE,"")</f>
        <v/>
      </c>
      <c r="U44" s="504"/>
      <c r="V44" s="694"/>
      <c r="W44" s="448" t="str">
        <f t="shared" si="0"/>
        <v>露地施設</v>
      </c>
    </row>
    <row r="45" spans="1:23" ht="49.5" customHeight="1">
      <c r="A45" s="547">
        <v>40</v>
      </c>
      <c r="B45" s="495"/>
      <c r="C45" s="542"/>
      <c r="D45" s="496"/>
      <c r="E45" s="509"/>
      <c r="F45" s="655"/>
      <c r="G45" s="512"/>
      <c r="H45" s="512"/>
      <c r="I45" s="477"/>
      <c r="J45" s="515"/>
      <c r="K45" s="477"/>
      <c r="L45" s="515"/>
      <c r="M45" s="504"/>
      <c r="N45" s="477"/>
      <c r="O45" s="477"/>
      <c r="P45" s="483" t="str" cm="1">
        <f t="array" ref="P45">_xlfn.IFS(C45="③エコ100",0,C45="①エコ25",VLOOKUP(B45&amp;D45,エコ基準検索表,2,FALSE),C45="②エコ50",VLOOKUP(B45&amp;D45,エコ基準検索表,3,FALSE),TRUE,"")</f>
        <v/>
      </c>
      <c r="Q45" s="1037"/>
      <c r="R45" s="480"/>
      <c r="S45" s="480"/>
      <c r="T45" s="483" t="str" cm="1">
        <f t="array" ref="T45">_xlfn.IFS(C45="③エコ100",0,C45="①エコ25",VLOOKUP(B45&amp;D45,エコ基準検索表,5,FALSE),C45="②エコ50",VLOOKUP(B45&amp;D45,エコ基準検索表,6,FALSE),TRUE,"")</f>
        <v/>
      </c>
      <c r="U45" s="504"/>
      <c r="V45" s="694"/>
      <c r="W45" s="448" t="str">
        <f t="shared" si="0"/>
        <v>露地施設</v>
      </c>
    </row>
    <row r="46" spans="1:23" ht="49.5" customHeight="1">
      <c r="A46" s="547">
        <v>41</v>
      </c>
      <c r="B46" s="495"/>
      <c r="C46" s="542"/>
      <c r="D46" s="496"/>
      <c r="E46" s="509"/>
      <c r="F46" s="655"/>
      <c r="G46" s="512"/>
      <c r="H46" s="512"/>
      <c r="I46" s="477"/>
      <c r="J46" s="515"/>
      <c r="K46" s="477"/>
      <c r="L46" s="515"/>
      <c r="M46" s="504"/>
      <c r="N46" s="477"/>
      <c r="O46" s="477"/>
      <c r="P46" s="483" t="str" cm="1">
        <f t="array" ref="P46">_xlfn.IFS(C46="③エコ100",0,C46="①エコ25",VLOOKUP(B46&amp;D46,エコ基準検索表,2,FALSE),C46="②エコ50",VLOOKUP(B46&amp;D46,エコ基準検索表,3,FALSE),TRUE,"")</f>
        <v/>
      </c>
      <c r="Q46" s="1037"/>
      <c r="R46" s="480"/>
      <c r="S46" s="480"/>
      <c r="T46" s="483" t="str" cm="1">
        <f t="array" ref="T46">_xlfn.IFS(C46="③エコ100",0,C46="①エコ25",VLOOKUP(B46&amp;D46,エコ基準検索表,5,FALSE),C46="②エコ50",VLOOKUP(B46&amp;D46,エコ基準検索表,6,FALSE),TRUE,"")</f>
        <v/>
      </c>
      <c r="U46" s="504"/>
      <c r="V46" s="694"/>
      <c r="W46" s="448" t="str">
        <f t="shared" si="0"/>
        <v>露地施設</v>
      </c>
    </row>
    <row r="47" spans="1:23" ht="49.5" customHeight="1">
      <c r="A47" s="547">
        <v>42</v>
      </c>
      <c r="B47" s="495"/>
      <c r="C47" s="542"/>
      <c r="D47" s="496"/>
      <c r="E47" s="509"/>
      <c r="F47" s="655"/>
      <c r="G47" s="512"/>
      <c r="H47" s="512"/>
      <c r="I47" s="477"/>
      <c r="J47" s="515"/>
      <c r="K47" s="477"/>
      <c r="L47" s="515"/>
      <c r="M47" s="504"/>
      <c r="N47" s="477"/>
      <c r="O47" s="477"/>
      <c r="P47" s="483" t="str" cm="1">
        <f t="array" ref="P47">_xlfn.IFS(C47="③エコ100",0,C47="①エコ25",VLOOKUP(B47&amp;D47,エコ基準検索表,2,FALSE),C47="②エコ50",VLOOKUP(B47&amp;D47,エコ基準検索表,3,FALSE),TRUE,"")</f>
        <v/>
      </c>
      <c r="Q47" s="1037"/>
      <c r="R47" s="480"/>
      <c r="S47" s="480"/>
      <c r="T47" s="483" t="str" cm="1">
        <f t="array" ref="T47">_xlfn.IFS(C47="③エコ100",0,C47="①エコ25",VLOOKUP(B47&amp;D47,エコ基準検索表,5,FALSE),C47="②エコ50",VLOOKUP(B47&amp;D47,エコ基準検索表,6,FALSE),TRUE,"")</f>
        <v/>
      </c>
      <c r="U47" s="504"/>
      <c r="V47" s="694"/>
      <c r="W47" s="448" t="str">
        <f t="shared" si="0"/>
        <v>露地施設</v>
      </c>
    </row>
    <row r="48" spans="1:23" ht="49.5" customHeight="1">
      <c r="A48" s="547">
        <v>43</v>
      </c>
      <c r="B48" s="495"/>
      <c r="C48" s="542"/>
      <c r="D48" s="496"/>
      <c r="E48" s="509"/>
      <c r="F48" s="655"/>
      <c r="G48" s="512"/>
      <c r="H48" s="512"/>
      <c r="I48" s="477"/>
      <c r="J48" s="515"/>
      <c r="K48" s="477"/>
      <c r="L48" s="515"/>
      <c r="M48" s="504"/>
      <c r="N48" s="477"/>
      <c r="O48" s="477"/>
      <c r="P48" s="483" t="str" cm="1">
        <f t="array" ref="P48">_xlfn.IFS(C48="③エコ100",0,C48="①エコ25",VLOOKUP(B48&amp;D48,エコ基準検索表,2,FALSE),C48="②エコ50",VLOOKUP(B48&amp;D48,エコ基準検索表,3,FALSE),TRUE,"")</f>
        <v/>
      </c>
      <c r="Q48" s="1037"/>
      <c r="R48" s="480"/>
      <c r="S48" s="480"/>
      <c r="T48" s="483" t="str" cm="1">
        <f t="array" ref="T48">_xlfn.IFS(C48="③エコ100",0,C48="①エコ25",VLOOKUP(B48&amp;D48,エコ基準検索表,5,FALSE),C48="②エコ50",VLOOKUP(B48&amp;D48,エコ基準検索表,6,FALSE),TRUE,"")</f>
        <v/>
      </c>
      <c r="U48" s="504"/>
      <c r="V48" s="694"/>
      <c r="W48" s="448" t="str">
        <f t="shared" si="0"/>
        <v>露地施設</v>
      </c>
    </row>
    <row r="49" spans="1:23" ht="49.5" customHeight="1">
      <c r="A49" s="547">
        <v>44</v>
      </c>
      <c r="B49" s="495"/>
      <c r="C49" s="542"/>
      <c r="D49" s="496"/>
      <c r="E49" s="509"/>
      <c r="F49" s="655"/>
      <c r="G49" s="512"/>
      <c r="H49" s="512"/>
      <c r="I49" s="477"/>
      <c r="J49" s="515"/>
      <c r="K49" s="477"/>
      <c r="L49" s="515"/>
      <c r="M49" s="504"/>
      <c r="N49" s="477"/>
      <c r="O49" s="477"/>
      <c r="P49" s="483" t="str" cm="1">
        <f t="array" ref="P49">_xlfn.IFS(C49="③エコ100",0,C49="①エコ25",VLOOKUP(B49&amp;D49,エコ基準検索表,2,FALSE),C49="②エコ50",VLOOKUP(B49&amp;D49,エコ基準検索表,3,FALSE),TRUE,"")</f>
        <v/>
      </c>
      <c r="Q49" s="1037"/>
      <c r="R49" s="480"/>
      <c r="S49" s="480"/>
      <c r="T49" s="483" t="str" cm="1">
        <f t="array" ref="T49">_xlfn.IFS(C49="③エコ100",0,C49="①エコ25",VLOOKUP(B49&amp;D49,エコ基準検索表,5,FALSE),C49="②エコ50",VLOOKUP(B49&amp;D49,エコ基準検索表,6,FALSE),TRUE,"")</f>
        <v/>
      </c>
      <c r="U49" s="504"/>
      <c r="V49" s="694"/>
      <c r="W49" s="448" t="str">
        <f t="shared" si="0"/>
        <v>露地施設</v>
      </c>
    </row>
    <row r="50" spans="1:23" ht="49.5" customHeight="1">
      <c r="A50" s="547">
        <v>45</v>
      </c>
      <c r="B50" s="495"/>
      <c r="C50" s="542"/>
      <c r="D50" s="496"/>
      <c r="E50" s="509"/>
      <c r="F50" s="655"/>
      <c r="G50" s="512"/>
      <c r="H50" s="512"/>
      <c r="I50" s="477"/>
      <c r="J50" s="515"/>
      <c r="K50" s="477"/>
      <c r="L50" s="515"/>
      <c r="M50" s="504"/>
      <c r="N50" s="477"/>
      <c r="O50" s="477"/>
      <c r="P50" s="483" t="str" cm="1">
        <f t="array" ref="P50">_xlfn.IFS(C50="③エコ100",0,C50="①エコ25",VLOOKUP(B50&amp;D50,エコ基準検索表,2,FALSE),C50="②エコ50",VLOOKUP(B50&amp;D50,エコ基準検索表,3,FALSE),TRUE,"")</f>
        <v/>
      </c>
      <c r="Q50" s="1037"/>
      <c r="R50" s="480"/>
      <c r="S50" s="480"/>
      <c r="T50" s="483" t="str" cm="1">
        <f t="array" ref="T50">_xlfn.IFS(C50="③エコ100",0,C50="①エコ25",VLOOKUP(B50&amp;D50,エコ基準検索表,5,FALSE),C50="②エコ50",VLOOKUP(B50&amp;D50,エコ基準検索表,6,FALSE),TRUE,"")</f>
        <v/>
      </c>
      <c r="U50" s="504"/>
      <c r="V50" s="694"/>
      <c r="W50" s="448" t="str">
        <f t="shared" si="0"/>
        <v>露地施設</v>
      </c>
    </row>
    <row r="51" spans="1:23" ht="49.5" customHeight="1">
      <c r="A51" s="547">
        <v>46</v>
      </c>
      <c r="B51" s="495"/>
      <c r="C51" s="542"/>
      <c r="D51" s="496"/>
      <c r="E51" s="509"/>
      <c r="F51" s="655"/>
      <c r="G51" s="512"/>
      <c r="H51" s="512"/>
      <c r="I51" s="477"/>
      <c r="J51" s="515"/>
      <c r="K51" s="477"/>
      <c r="L51" s="515"/>
      <c r="M51" s="504"/>
      <c r="N51" s="477"/>
      <c r="O51" s="477"/>
      <c r="P51" s="483" t="str" cm="1">
        <f t="array" ref="P51">_xlfn.IFS(C51="③エコ100",0,C51="①エコ25",VLOOKUP(B51&amp;D51,エコ基準検索表,2,FALSE),C51="②エコ50",VLOOKUP(B51&amp;D51,エコ基準検索表,3,FALSE),TRUE,"")</f>
        <v/>
      </c>
      <c r="Q51" s="1037"/>
      <c r="R51" s="480"/>
      <c r="S51" s="480"/>
      <c r="T51" s="483" t="str" cm="1">
        <f t="array" ref="T51">_xlfn.IFS(C51="③エコ100",0,C51="①エコ25",VLOOKUP(B51&amp;D51,エコ基準検索表,5,FALSE),C51="②エコ50",VLOOKUP(B51&amp;D51,エコ基準検索表,6,FALSE),TRUE,"")</f>
        <v/>
      </c>
      <c r="U51" s="504"/>
      <c r="V51" s="694"/>
      <c r="W51" s="448" t="str">
        <f t="shared" si="0"/>
        <v>露地施設</v>
      </c>
    </row>
    <row r="52" spans="1:23" ht="49.5" customHeight="1">
      <c r="A52" s="547">
        <v>47</v>
      </c>
      <c r="B52" s="495"/>
      <c r="C52" s="542"/>
      <c r="D52" s="496"/>
      <c r="E52" s="509"/>
      <c r="F52" s="655"/>
      <c r="G52" s="512"/>
      <c r="H52" s="512"/>
      <c r="I52" s="477"/>
      <c r="J52" s="515"/>
      <c r="K52" s="477"/>
      <c r="L52" s="515"/>
      <c r="M52" s="504"/>
      <c r="N52" s="477"/>
      <c r="O52" s="477"/>
      <c r="P52" s="483" t="str" cm="1">
        <f t="array" ref="P52">_xlfn.IFS(C52="③エコ100",0,C52="①エコ25",VLOOKUP(B52&amp;D52,エコ基準検索表,2,FALSE),C52="②エコ50",VLOOKUP(B52&amp;D52,エコ基準検索表,3,FALSE),TRUE,"")</f>
        <v/>
      </c>
      <c r="Q52" s="1037"/>
      <c r="R52" s="480"/>
      <c r="S52" s="480"/>
      <c r="T52" s="483" t="str" cm="1">
        <f t="array" ref="T52">_xlfn.IFS(C52="③エコ100",0,C52="①エコ25",VLOOKUP(B52&amp;D52,エコ基準検索表,5,FALSE),C52="②エコ50",VLOOKUP(B52&amp;D52,エコ基準検索表,6,FALSE),TRUE,"")</f>
        <v/>
      </c>
      <c r="U52" s="504"/>
      <c r="V52" s="694"/>
      <c r="W52" s="448" t="str">
        <f t="shared" si="0"/>
        <v>露地施設</v>
      </c>
    </row>
    <row r="53" spans="1:23" ht="49.5" customHeight="1">
      <c r="A53" s="547">
        <v>48</v>
      </c>
      <c r="B53" s="495"/>
      <c r="C53" s="542"/>
      <c r="D53" s="496"/>
      <c r="E53" s="509"/>
      <c r="F53" s="655"/>
      <c r="G53" s="512"/>
      <c r="H53" s="512"/>
      <c r="I53" s="477"/>
      <c r="J53" s="515"/>
      <c r="K53" s="477"/>
      <c r="L53" s="515"/>
      <c r="M53" s="504"/>
      <c r="N53" s="477"/>
      <c r="O53" s="477"/>
      <c r="P53" s="483" t="str" cm="1">
        <f t="array" ref="P53">_xlfn.IFS(C53="③エコ100",0,C53="①エコ25",VLOOKUP(B53&amp;D53,エコ基準検索表,2,FALSE),C53="②エコ50",VLOOKUP(B53&amp;D53,エコ基準検索表,3,FALSE),TRUE,"")</f>
        <v/>
      </c>
      <c r="Q53" s="1037"/>
      <c r="R53" s="480"/>
      <c r="S53" s="480"/>
      <c r="T53" s="483" t="str" cm="1">
        <f t="array" ref="T53">_xlfn.IFS(C53="③エコ100",0,C53="①エコ25",VLOOKUP(B53&amp;D53,エコ基準検索表,5,FALSE),C53="②エコ50",VLOOKUP(B53&amp;D53,エコ基準検索表,6,FALSE),TRUE,"")</f>
        <v/>
      </c>
      <c r="U53" s="504"/>
      <c r="V53" s="694"/>
      <c r="W53" s="448" t="str">
        <f t="shared" si="0"/>
        <v>露地施設</v>
      </c>
    </row>
    <row r="54" spans="1:23" ht="49.5" customHeight="1">
      <c r="A54" s="547">
        <v>49</v>
      </c>
      <c r="B54" s="495"/>
      <c r="C54" s="542"/>
      <c r="D54" s="496"/>
      <c r="E54" s="509"/>
      <c r="F54" s="655"/>
      <c r="G54" s="512"/>
      <c r="H54" s="512"/>
      <c r="I54" s="477"/>
      <c r="J54" s="515"/>
      <c r="K54" s="477"/>
      <c r="L54" s="515"/>
      <c r="M54" s="504"/>
      <c r="N54" s="477"/>
      <c r="O54" s="477"/>
      <c r="P54" s="483" t="str" cm="1">
        <f t="array" ref="P54">_xlfn.IFS(C54="③エコ100",0,C54="①エコ25",VLOOKUP(B54&amp;D54,エコ基準検索表,2,FALSE),C54="②エコ50",VLOOKUP(B54&amp;D54,エコ基準検索表,3,FALSE),TRUE,"")</f>
        <v/>
      </c>
      <c r="Q54" s="1037"/>
      <c r="R54" s="480"/>
      <c r="S54" s="480"/>
      <c r="T54" s="483" t="str" cm="1">
        <f t="array" ref="T54">_xlfn.IFS(C54="③エコ100",0,C54="①エコ25",VLOOKUP(B54&amp;D54,エコ基準検索表,5,FALSE),C54="②エコ50",VLOOKUP(B54&amp;D54,エコ基準検索表,6,FALSE),TRUE,"")</f>
        <v/>
      </c>
      <c r="U54" s="504"/>
      <c r="V54" s="694"/>
      <c r="W54" s="448" t="str">
        <f t="shared" si="0"/>
        <v>露地施設</v>
      </c>
    </row>
    <row r="55" spans="1:23" ht="49.5" customHeight="1">
      <c r="A55" s="547">
        <v>50</v>
      </c>
      <c r="B55" s="495"/>
      <c r="C55" s="542"/>
      <c r="D55" s="496"/>
      <c r="E55" s="509"/>
      <c r="F55" s="655"/>
      <c r="G55" s="512"/>
      <c r="H55" s="512"/>
      <c r="I55" s="477"/>
      <c r="J55" s="515"/>
      <c r="K55" s="477"/>
      <c r="L55" s="515"/>
      <c r="M55" s="504"/>
      <c r="N55" s="477"/>
      <c r="O55" s="477"/>
      <c r="P55" s="483" t="str" cm="1">
        <f t="array" ref="P55">_xlfn.IFS(C55="③エコ100",0,C55="①エコ25",VLOOKUP(B55&amp;D55,エコ基準検索表,2,FALSE),C55="②エコ50",VLOOKUP(B55&amp;D55,エコ基準検索表,3,FALSE),TRUE,"")</f>
        <v/>
      </c>
      <c r="Q55" s="1037"/>
      <c r="R55" s="480"/>
      <c r="S55" s="480"/>
      <c r="T55" s="483" t="str" cm="1">
        <f t="array" ref="T55">_xlfn.IFS(C55="③エコ100",0,C55="①エコ25",VLOOKUP(B55&amp;D55,エコ基準検索表,5,FALSE),C55="②エコ50",VLOOKUP(B55&amp;D55,エコ基準検索表,6,FALSE),TRUE,"")</f>
        <v/>
      </c>
      <c r="U55" s="504"/>
      <c r="V55" s="694"/>
      <c r="W55" s="448" t="str">
        <f t="shared" si="0"/>
        <v>露地施設</v>
      </c>
    </row>
    <row r="56" spans="1:23" ht="49.5" customHeight="1">
      <c r="A56" s="547">
        <v>51</v>
      </c>
      <c r="B56" s="495"/>
      <c r="C56" s="542"/>
      <c r="D56" s="496"/>
      <c r="E56" s="509"/>
      <c r="F56" s="655"/>
      <c r="G56" s="512"/>
      <c r="H56" s="512"/>
      <c r="I56" s="477"/>
      <c r="J56" s="515"/>
      <c r="K56" s="477"/>
      <c r="L56" s="515"/>
      <c r="M56" s="504"/>
      <c r="N56" s="477"/>
      <c r="O56" s="477"/>
      <c r="P56" s="483" t="str" cm="1">
        <f t="array" ref="P56">_xlfn.IFS(C56="③エコ100",0,C56="①エコ25",VLOOKUP(B56&amp;D56,エコ基準検索表,2,FALSE),C56="②エコ50",VLOOKUP(B56&amp;D56,エコ基準検索表,3,FALSE),TRUE,"")</f>
        <v/>
      </c>
      <c r="Q56" s="1037"/>
      <c r="R56" s="480"/>
      <c r="S56" s="480"/>
      <c r="T56" s="483" t="str" cm="1">
        <f t="array" ref="T56">_xlfn.IFS(C56="③エコ100",0,C56="①エコ25",VLOOKUP(B56&amp;D56,エコ基準検索表,5,FALSE),C56="②エコ50",VLOOKUP(B56&amp;D56,エコ基準検索表,6,FALSE),TRUE,"")</f>
        <v/>
      </c>
      <c r="U56" s="504"/>
      <c r="V56" s="694"/>
      <c r="W56" s="448" t="str">
        <f t="shared" si="0"/>
        <v>露地施設</v>
      </c>
    </row>
    <row r="57" spans="1:23" ht="49.5" customHeight="1">
      <c r="A57" s="547">
        <v>52</v>
      </c>
      <c r="B57" s="495"/>
      <c r="C57" s="542"/>
      <c r="D57" s="496"/>
      <c r="E57" s="509"/>
      <c r="F57" s="655"/>
      <c r="G57" s="512"/>
      <c r="H57" s="512"/>
      <c r="I57" s="477"/>
      <c r="J57" s="515"/>
      <c r="K57" s="477"/>
      <c r="L57" s="515"/>
      <c r="M57" s="504"/>
      <c r="N57" s="477"/>
      <c r="O57" s="477"/>
      <c r="P57" s="483" t="str" cm="1">
        <f t="array" ref="P57">_xlfn.IFS(C57="③エコ100",0,C57="①エコ25",VLOOKUP(B57&amp;D57,エコ基準検索表,2,FALSE),C57="②エコ50",VLOOKUP(B57&amp;D57,エコ基準検索表,3,FALSE),TRUE,"")</f>
        <v/>
      </c>
      <c r="Q57" s="1037"/>
      <c r="R57" s="480"/>
      <c r="S57" s="480"/>
      <c r="T57" s="483" t="str" cm="1">
        <f t="array" ref="T57">_xlfn.IFS(C57="③エコ100",0,C57="①エコ25",VLOOKUP(B57&amp;D57,エコ基準検索表,5,FALSE),C57="②エコ50",VLOOKUP(B57&amp;D57,エコ基準検索表,6,FALSE),TRUE,"")</f>
        <v/>
      </c>
      <c r="U57" s="504"/>
      <c r="V57" s="694"/>
      <c r="W57" s="448" t="str">
        <f t="shared" si="0"/>
        <v>露地施設</v>
      </c>
    </row>
    <row r="58" spans="1:23" ht="49.5" customHeight="1">
      <c r="A58" s="547">
        <v>53</v>
      </c>
      <c r="B58" s="495"/>
      <c r="C58" s="542"/>
      <c r="D58" s="496"/>
      <c r="E58" s="509"/>
      <c r="F58" s="655"/>
      <c r="G58" s="512"/>
      <c r="H58" s="512"/>
      <c r="I58" s="477"/>
      <c r="J58" s="515"/>
      <c r="K58" s="477"/>
      <c r="L58" s="515"/>
      <c r="M58" s="504"/>
      <c r="N58" s="477"/>
      <c r="O58" s="477"/>
      <c r="P58" s="483" t="str" cm="1">
        <f t="array" ref="P58">_xlfn.IFS(C58="③エコ100",0,C58="①エコ25",VLOOKUP(B58&amp;D58,エコ基準検索表,2,FALSE),C58="②エコ50",VLOOKUP(B58&amp;D58,エコ基準検索表,3,FALSE),TRUE,"")</f>
        <v/>
      </c>
      <c r="Q58" s="1037"/>
      <c r="R58" s="480"/>
      <c r="S58" s="480"/>
      <c r="T58" s="483" t="str" cm="1">
        <f t="array" ref="T58">_xlfn.IFS(C58="③エコ100",0,C58="①エコ25",VLOOKUP(B58&amp;D58,エコ基準検索表,5,FALSE),C58="②エコ50",VLOOKUP(B58&amp;D58,エコ基準検索表,6,FALSE),TRUE,"")</f>
        <v/>
      </c>
      <c r="U58" s="504"/>
      <c r="V58" s="694"/>
      <c r="W58" s="448" t="str">
        <f t="shared" si="0"/>
        <v>露地施設</v>
      </c>
    </row>
    <row r="59" spans="1:23" ht="49.5" customHeight="1">
      <c r="A59" s="547">
        <v>54</v>
      </c>
      <c r="B59" s="495"/>
      <c r="C59" s="542"/>
      <c r="D59" s="496"/>
      <c r="E59" s="509"/>
      <c r="F59" s="655"/>
      <c r="G59" s="512"/>
      <c r="H59" s="512"/>
      <c r="I59" s="477"/>
      <c r="J59" s="515"/>
      <c r="K59" s="477"/>
      <c r="L59" s="515"/>
      <c r="M59" s="504"/>
      <c r="N59" s="477"/>
      <c r="O59" s="477"/>
      <c r="P59" s="483" t="str" cm="1">
        <f t="array" ref="P59">_xlfn.IFS(C59="③エコ100",0,C59="①エコ25",VLOOKUP(B59&amp;D59,エコ基準検索表,2,FALSE),C59="②エコ50",VLOOKUP(B59&amp;D59,エコ基準検索表,3,FALSE),TRUE,"")</f>
        <v/>
      </c>
      <c r="Q59" s="1037"/>
      <c r="R59" s="480"/>
      <c r="S59" s="480"/>
      <c r="T59" s="483" t="str" cm="1">
        <f t="array" ref="T59">_xlfn.IFS(C59="③エコ100",0,C59="①エコ25",VLOOKUP(B59&amp;D59,エコ基準検索表,5,FALSE),C59="②エコ50",VLOOKUP(B59&amp;D59,エコ基準検索表,6,FALSE),TRUE,"")</f>
        <v/>
      </c>
      <c r="U59" s="504"/>
      <c r="V59" s="694"/>
      <c r="W59" s="448" t="str">
        <f t="shared" si="0"/>
        <v>露地施設</v>
      </c>
    </row>
    <row r="60" spans="1:23" ht="49.5" customHeight="1">
      <c r="A60" s="547">
        <v>55</v>
      </c>
      <c r="B60" s="495"/>
      <c r="C60" s="542"/>
      <c r="D60" s="496"/>
      <c r="E60" s="509"/>
      <c r="F60" s="655"/>
      <c r="G60" s="512"/>
      <c r="H60" s="512"/>
      <c r="I60" s="477"/>
      <c r="J60" s="515"/>
      <c r="K60" s="477"/>
      <c r="L60" s="515"/>
      <c r="M60" s="504"/>
      <c r="N60" s="477"/>
      <c r="O60" s="477"/>
      <c r="P60" s="483" t="str" cm="1">
        <f t="array" ref="P60">_xlfn.IFS(C60="③エコ100",0,C60="①エコ25",VLOOKUP(B60&amp;D60,エコ基準検索表,2,FALSE),C60="②エコ50",VLOOKUP(B60&amp;D60,エコ基準検索表,3,FALSE),TRUE,"")</f>
        <v/>
      </c>
      <c r="Q60" s="1037"/>
      <c r="R60" s="480"/>
      <c r="S60" s="480"/>
      <c r="T60" s="483" t="str" cm="1">
        <f t="array" ref="T60">_xlfn.IFS(C60="③エコ100",0,C60="①エコ25",VLOOKUP(B60&amp;D60,エコ基準検索表,5,FALSE),C60="②エコ50",VLOOKUP(B60&amp;D60,エコ基準検索表,6,FALSE),TRUE,"")</f>
        <v/>
      </c>
      <c r="U60" s="504"/>
      <c r="V60" s="694"/>
      <c r="W60" s="448" t="str">
        <f t="shared" si="0"/>
        <v>露地施設</v>
      </c>
    </row>
    <row r="61" spans="1:23" ht="49.5" customHeight="1">
      <c r="A61" s="547">
        <v>56</v>
      </c>
      <c r="B61" s="495"/>
      <c r="C61" s="542"/>
      <c r="D61" s="496"/>
      <c r="E61" s="509"/>
      <c r="F61" s="655"/>
      <c r="G61" s="512"/>
      <c r="H61" s="512"/>
      <c r="I61" s="477"/>
      <c r="J61" s="515"/>
      <c r="K61" s="477"/>
      <c r="L61" s="515"/>
      <c r="M61" s="504"/>
      <c r="N61" s="477"/>
      <c r="O61" s="477"/>
      <c r="P61" s="483" t="str" cm="1">
        <f t="array" ref="P61">_xlfn.IFS(C61="③エコ100",0,C61="①エコ25",VLOOKUP(B61&amp;D61,エコ基準検索表,2,FALSE),C61="②エコ50",VLOOKUP(B61&amp;D61,エコ基準検索表,3,FALSE),TRUE,"")</f>
        <v/>
      </c>
      <c r="Q61" s="1037"/>
      <c r="R61" s="480"/>
      <c r="S61" s="480"/>
      <c r="T61" s="483" t="str" cm="1">
        <f t="array" ref="T61">_xlfn.IFS(C61="③エコ100",0,C61="①エコ25",VLOOKUP(B61&amp;D61,エコ基準検索表,5,FALSE),C61="②エコ50",VLOOKUP(B61&amp;D61,エコ基準検索表,6,FALSE),TRUE,"")</f>
        <v/>
      </c>
      <c r="U61" s="504"/>
      <c r="V61" s="694"/>
      <c r="W61" s="448" t="str">
        <f t="shared" si="0"/>
        <v>露地施設</v>
      </c>
    </row>
    <row r="62" spans="1:23" ht="49.5" customHeight="1">
      <c r="A62" s="547">
        <v>57</v>
      </c>
      <c r="B62" s="495"/>
      <c r="C62" s="542"/>
      <c r="D62" s="496"/>
      <c r="E62" s="509"/>
      <c r="F62" s="655"/>
      <c r="G62" s="512"/>
      <c r="H62" s="512"/>
      <c r="I62" s="477"/>
      <c r="J62" s="515"/>
      <c r="K62" s="477"/>
      <c r="L62" s="515"/>
      <c r="M62" s="504"/>
      <c r="N62" s="477"/>
      <c r="O62" s="477"/>
      <c r="P62" s="483" t="str" cm="1">
        <f t="array" ref="P62">_xlfn.IFS(C62="③エコ100",0,C62="①エコ25",VLOOKUP(B62&amp;D62,エコ基準検索表,2,FALSE),C62="②エコ50",VLOOKUP(B62&amp;D62,エコ基準検索表,3,FALSE),TRUE,"")</f>
        <v/>
      </c>
      <c r="Q62" s="1037"/>
      <c r="R62" s="480"/>
      <c r="S62" s="480"/>
      <c r="T62" s="483" t="str" cm="1">
        <f t="array" ref="T62">_xlfn.IFS(C62="③エコ100",0,C62="①エコ25",VLOOKUP(B62&amp;D62,エコ基準検索表,5,FALSE),C62="②エコ50",VLOOKUP(B62&amp;D62,エコ基準検索表,6,FALSE),TRUE,"")</f>
        <v/>
      </c>
      <c r="U62" s="504"/>
      <c r="V62" s="694"/>
      <c r="W62" s="448" t="str">
        <f t="shared" si="0"/>
        <v>露地施設</v>
      </c>
    </row>
    <row r="63" spans="1:23" ht="49.5" customHeight="1">
      <c r="A63" s="547">
        <v>58</v>
      </c>
      <c r="B63" s="495"/>
      <c r="C63" s="542"/>
      <c r="D63" s="496"/>
      <c r="E63" s="509"/>
      <c r="F63" s="655"/>
      <c r="G63" s="512"/>
      <c r="H63" s="512"/>
      <c r="I63" s="477"/>
      <c r="J63" s="515"/>
      <c r="K63" s="477"/>
      <c r="L63" s="515"/>
      <c r="M63" s="504"/>
      <c r="N63" s="477"/>
      <c r="O63" s="477"/>
      <c r="P63" s="483" t="str" cm="1">
        <f t="array" ref="P63">_xlfn.IFS(C63="③エコ100",0,C63="①エコ25",VLOOKUP(B63&amp;D63,エコ基準検索表,2,FALSE),C63="②エコ50",VLOOKUP(B63&amp;D63,エコ基準検索表,3,FALSE),TRUE,"")</f>
        <v/>
      </c>
      <c r="Q63" s="1037"/>
      <c r="R63" s="480"/>
      <c r="S63" s="480"/>
      <c r="T63" s="483" t="str" cm="1">
        <f t="array" ref="T63">_xlfn.IFS(C63="③エコ100",0,C63="①エコ25",VLOOKUP(B63&amp;D63,エコ基準検索表,5,FALSE),C63="②エコ50",VLOOKUP(B63&amp;D63,エコ基準検索表,6,FALSE),TRUE,"")</f>
        <v/>
      </c>
      <c r="U63" s="504"/>
      <c r="V63" s="694"/>
      <c r="W63" s="448" t="str">
        <f t="shared" si="0"/>
        <v>露地施設</v>
      </c>
    </row>
    <row r="64" spans="1:23" ht="49.5" customHeight="1">
      <c r="A64" s="547">
        <v>59</v>
      </c>
      <c r="B64" s="495"/>
      <c r="C64" s="542"/>
      <c r="D64" s="496"/>
      <c r="E64" s="509"/>
      <c r="F64" s="655"/>
      <c r="G64" s="512"/>
      <c r="H64" s="512"/>
      <c r="I64" s="477"/>
      <c r="J64" s="515"/>
      <c r="K64" s="477"/>
      <c r="L64" s="515"/>
      <c r="M64" s="504"/>
      <c r="N64" s="477"/>
      <c r="O64" s="477"/>
      <c r="P64" s="483" t="str" cm="1">
        <f t="array" ref="P64">_xlfn.IFS(C64="③エコ100",0,C64="①エコ25",VLOOKUP(B64&amp;D64,エコ基準検索表,2,FALSE),C64="②エコ50",VLOOKUP(B64&amp;D64,エコ基準検索表,3,FALSE),TRUE,"")</f>
        <v/>
      </c>
      <c r="Q64" s="1037"/>
      <c r="R64" s="480"/>
      <c r="S64" s="480"/>
      <c r="T64" s="483" t="str" cm="1">
        <f t="array" ref="T64">_xlfn.IFS(C64="③エコ100",0,C64="①エコ25",VLOOKUP(B64&amp;D64,エコ基準検索表,5,FALSE),C64="②エコ50",VLOOKUP(B64&amp;D64,エコ基準検索表,6,FALSE),TRUE,"")</f>
        <v/>
      </c>
      <c r="U64" s="504"/>
      <c r="V64" s="694"/>
      <c r="W64" s="448" t="str">
        <f t="shared" si="0"/>
        <v>露地施設</v>
      </c>
    </row>
    <row r="65" spans="1:23" ht="49.5" customHeight="1" thickBot="1">
      <c r="A65" s="548">
        <v>60</v>
      </c>
      <c r="B65" s="497"/>
      <c r="C65" s="544"/>
      <c r="D65" s="498"/>
      <c r="E65" s="510"/>
      <c r="F65" s="656"/>
      <c r="G65" s="513"/>
      <c r="H65" s="513"/>
      <c r="I65" s="478"/>
      <c r="J65" s="516"/>
      <c r="K65" s="478"/>
      <c r="L65" s="516"/>
      <c r="M65" s="505"/>
      <c r="N65" s="478"/>
      <c r="O65" s="478"/>
      <c r="P65" s="484" t="str" cm="1">
        <f t="array" ref="P65">_xlfn.IFS(C65="③エコ100",0,C65="①エコ25",VLOOKUP(B65&amp;D65,エコ基準検索表,2,FALSE),C65="②エコ50",VLOOKUP(B65&amp;D65,エコ基準検索表,3,FALSE),TRUE,"")</f>
        <v/>
      </c>
      <c r="Q65" s="1038"/>
      <c r="R65" s="481"/>
      <c r="S65" s="481"/>
      <c r="T65" s="484" t="str" cm="1">
        <f t="array" ref="T65">_xlfn.IFS(C65="③エコ100",0,C65="①エコ25",VLOOKUP(B65&amp;D65,エコ基準検索表,5,FALSE),C65="②エコ50",VLOOKUP(B65&amp;D65,エコ基準検索表,6,FALSE),TRUE,"")</f>
        <v/>
      </c>
      <c r="U65" s="505"/>
      <c r="V65" s="695"/>
      <c r="W65" s="448" t="str">
        <f t="shared" si="0"/>
        <v>露地施設</v>
      </c>
    </row>
  </sheetData>
  <sheetProtection algorithmName="SHA-512" hashValue="VPV1PV4RhbXRRz9mjcj5XVfoPfnM3pn8sbHj2hrp1XBiJ1wbXs0n7LgFnzJiMkYzfhi0oInz3Jiuw7nzCaLyLQ==" saltValue="Xg7KSumex8SjcOi1Edakdw==" spinCount="100000" sheet="1" objects="1" scenarios="1" selectLockedCells="1"/>
  <mergeCells count="4">
    <mergeCell ref="I2:M2"/>
    <mergeCell ref="N2:Q2"/>
    <mergeCell ref="R2:U2"/>
    <mergeCell ref="A1:H1"/>
  </mergeCells>
  <phoneticPr fontId="7"/>
  <dataValidations count="8">
    <dataValidation type="list" allowBlank="1" showInputMessage="1" showErrorMessage="1" sqref="C5:C65" xr:uid="{10B14555-1EC7-4D9A-8711-18B6E119A419}">
      <formula1>"①エコ25,②エコ50,③エコ100"</formula1>
    </dataValidation>
    <dataValidation type="list" allowBlank="1" showInputMessage="1" sqref="D5:D65" xr:uid="{271D3262-AB71-48A2-982D-5672039D89B1}">
      <formula1>INDIRECT($B5)</formula1>
    </dataValidation>
    <dataValidation type="list" allowBlank="1" showInputMessage="1" showErrorMessage="1" sqref="E6:E65" xr:uid="{10B64E89-F31C-430B-8959-1C95C02CFD0B}">
      <formula1>INDIRECT($W6&amp;IF($W6="露地施設","","のみ"))</formula1>
    </dataValidation>
    <dataValidation type="whole" errorStyle="warning" allowBlank="1" showInputMessage="1" showErrorMessage="1" error="数値で入力です" sqref="G5:H5" xr:uid="{F0C3095F-5EED-4D53-A65C-620037C10EDF}">
      <formula1>1</formula1>
      <formula2>12</formula2>
    </dataValidation>
    <dataValidation type="decimal" errorStyle="warning" operator="greaterThanOrEqual" allowBlank="1" showInputMessage="1" showErrorMessage="1" error="数値で入力です" sqref="F5:F65" xr:uid="{328CCDCC-61F3-4B92-A445-55E7E7E239E6}">
      <formula1>0</formula1>
    </dataValidation>
    <dataValidation type="whole" errorStyle="warning" operator="greaterThanOrEqual" allowBlank="1" showInputMessage="1" showErrorMessage="1" error="数値で入力です" sqref="V5:V65" xr:uid="{8442616A-DF88-4F9C-AA7D-443C58B6FABD}">
      <formula1>0</formula1>
    </dataValidation>
    <dataValidation allowBlank="1" showInputMessage="1" showErrorMessage="1" prompt="②緑肥作物利用の場合は　播種量　記載" sqref="J6:J65 L6:L65" xr:uid="{15AA09B5-7096-4EAD-9EC5-61F32C03C753}"/>
    <dataValidation type="whole" errorStyle="warning" allowBlank="1" showInputMessage="1" showErrorMessage="1" error="1～12_x000a_にて入力してください" sqref="G6:H65" xr:uid="{B07E38C2-EEFD-4FC7-B33F-AAFE34C89E52}">
      <formula1>1</formula1>
      <formula2>12</formula2>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error="農産物名はリストから選択してください。_x000a__x000a_（セルの右側に表示される「▼」の描かれた四角いボタンをクリックすると、農産物名のリストが表示されます）" xr:uid="{3E71A3C7-51F8-42F6-A8A1-602257ED5C87}">
          <x14:formula1>
            <xm:f>エコ農リスト!$B$6:$B$113</xm:f>
          </x14:formula1>
          <xm:sqref>B5:B65</xm:sqref>
        </x14:dataValidation>
        <x14:dataValidation type="list" allowBlank="1" showInputMessage="1" showErrorMessage="1" xr:uid="{0C7959E2-FB2F-427E-92C5-7EB63A17BDB6}">
          <x14:formula1>
            <xm:f>List!$E$2:$E$4</xm:f>
          </x14:formula1>
          <xm:sqref>K5:K65 I5:I65</xm:sqref>
        </x14:dataValidation>
        <x14:dataValidation type="list" allowBlank="1" showInputMessage="1" showErrorMessage="1" xr:uid="{826FAFDE-E5FC-4372-BAD2-862FFBF91924}">
          <x14:formula1>
            <xm:f>List!$F$2:$F$15</xm:f>
          </x14:formula1>
          <xm:sqref>N5:O65</xm:sqref>
        </x14:dataValidation>
        <x14:dataValidation type="list" allowBlank="1" showInputMessage="1" showErrorMessage="1" xr:uid="{8C179E48-E892-4AC9-A886-EFAF0B0926FD}">
          <x14:formula1>
            <xm:f>List!$G$2:$G$5</xm:f>
          </x14:formula1>
          <xm:sqref>R5:S65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439B64-11D2-4050-A8EF-06BF1FBFB5E0}">
  <sheetPr codeName="Sheet6">
    <tabColor rgb="FFFFFF00"/>
  </sheetPr>
  <dimension ref="A1:R10"/>
  <sheetViews>
    <sheetView zoomScale="69" zoomScaleNormal="69" workbookViewId="0">
      <pane ySplit="5" topLeftCell="A6" activePane="bottomLeft" state="frozen"/>
      <selection pane="bottomLeft" activeCell="C7" sqref="C7"/>
    </sheetView>
  </sheetViews>
  <sheetFormatPr defaultRowHeight="24"/>
  <cols>
    <col min="1" max="1" width="4.5" style="447" bestFit="1" customWidth="1"/>
    <col min="2" max="2" width="17.75" style="448" customWidth="1"/>
    <col min="3" max="3" width="11.375" style="448" bestFit="1" customWidth="1"/>
    <col min="4" max="4" width="29.75" style="448" bestFit="1" customWidth="1"/>
    <col min="5" max="5" width="11.375" style="448" bestFit="1" customWidth="1"/>
    <col min="6" max="7" width="14" style="448" bestFit="1" customWidth="1"/>
    <col min="8" max="8" width="32.25" style="448" bestFit="1" customWidth="1"/>
    <col min="9" max="10" width="10.5" style="448" customWidth="1"/>
    <col min="11" max="11" width="17.25" style="448" customWidth="1"/>
    <col min="12" max="12" width="46.625" style="447" customWidth="1"/>
    <col min="13" max="14" width="10.5" style="448" customWidth="1"/>
    <col min="15" max="15" width="45.625" style="447" bestFit="1" customWidth="1"/>
    <col min="16" max="16" width="38.625" style="447" customWidth="1"/>
    <col min="17" max="17" width="19.25" style="448" customWidth="1"/>
    <col min="18" max="18" width="9" style="448" hidden="1" customWidth="1"/>
    <col min="19" max="16384" width="9" style="448"/>
  </cols>
  <sheetData>
    <row r="1" spans="1:18" ht="224.25" customHeight="1" thickBot="1">
      <c r="A1" s="787" t="s">
        <v>917</v>
      </c>
      <c r="B1" s="788"/>
      <c r="C1" s="788"/>
      <c r="D1" s="788"/>
      <c r="E1" s="788"/>
      <c r="F1" s="788"/>
      <c r="G1" s="788"/>
      <c r="H1" s="457"/>
    </row>
    <row r="2" spans="1:18" ht="26.25" customHeight="1">
      <c r="A2" s="549"/>
      <c r="B2" s="451"/>
      <c r="C2" s="451"/>
      <c r="D2" s="451"/>
      <c r="E2" s="451"/>
      <c r="F2" s="451"/>
      <c r="G2" s="452"/>
      <c r="H2" s="789" t="s">
        <v>887</v>
      </c>
      <c r="I2" s="784" t="s">
        <v>870</v>
      </c>
      <c r="J2" s="785"/>
      <c r="K2" s="785"/>
      <c r="L2" s="786"/>
      <c r="M2" s="784" t="s">
        <v>889</v>
      </c>
      <c r="N2" s="785"/>
      <c r="O2" s="786"/>
      <c r="P2" s="485" t="s">
        <v>890</v>
      </c>
      <c r="Q2" s="453"/>
    </row>
    <row r="3" spans="1:18" ht="57.75" customHeight="1">
      <c r="A3" s="550"/>
      <c r="B3" s="517" t="s">
        <v>862</v>
      </c>
      <c r="C3" s="517" t="s">
        <v>863</v>
      </c>
      <c r="D3" s="517" t="s">
        <v>482</v>
      </c>
      <c r="E3" s="518" t="s">
        <v>898</v>
      </c>
      <c r="F3" s="517" t="s">
        <v>865</v>
      </c>
      <c r="G3" s="517" t="s">
        <v>866</v>
      </c>
      <c r="H3" s="790"/>
      <c r="I3" s="519" t="s">
        <v>236</v>
      </c>
      <c r="J3" s="519" t="s">
        <v>236</v>
      </c>
      <c r="K3" s="520" t="s">
        <v>872</v>
      </c>
      <c r="L3" s="519" t="s">
        <v>868</v>
      </c>
      <c r="M3" s="519" t="s">
        <v>236</v>
      </c>
      <c r="N3" s="519" t="s">
        <v>236</v>
      </c>
      <c r="O3" s="519" t="s">
        <v>868</v>
      </c>
      <c r="P3" s="519" t="s">
        <v>868</v>
      </c>
      <c r="Q3" s="521" t="s">
        <v>869</v>
      </c>
    </row>
    <row r="4" spans="1:18" ht="39" customHeight="1" thickBot="1">
      <c r="A4" s="551"/>
      <c r="B4" s="500" t="s">
        <v>886</v>
      </c>
      <c r="C4" s="500" t="s">
        <v>886</v>
      </c>
      <c r="D4" s="506" t="s">
        <v>885</v>
      </c>
      <c r="E4" s="529" t="s">
        <v>884</v>
      </c>
      <c r="F4" s="529" t="s">
        <v>884</v>
      </c>
      <c r="G4" s="529" t="s">
        <v>884</v>
      </c>
      <c r="H4" s="529" t="s">
        <v>888</v>
      </c>
      <c r="I4" s="500" t="s">
        <v>886</v>
      </c>
      <c r="J4" s="500" t="s">
        <v>886</v>
      </c>
      <c r="K4" s="506" t="s">
        <v>885</v>
      </c>
      <c r="L4" s="502" t="s">
        <v>884</v>
      </c>
      <c r="M4" s="500" t="s">
        <v>886</v>
      </c>
      <c r="N4" s="500" t="s">
        <v>886</v>
      </c>
      <c r="O4" s="502" t="s">
        <v>884</v>
      </c>
      <c r="P4" s="530" t="s">
        <v>884</v>
      </c>
      <c r="Q4" s="507" t="s">
        <v>884</v>
      </c>
    </row>
    <row r="5" spans="1:18" ht="60" customHeight="1" thickTop="1" thickBot="1">
      <c r="A5" s="552" t="s">
        <v>891</v>
      </c>
      <c r="B5" s="522" t="s">
        <v>510</v>
      </c>
      <c r="C5" s="541" t="s">
        <v>461</v>
      </c>
      <c r="D5" s="523" t="str">
        <f t="shared" ref="D5:D10" si="0">IF(B5="","",IF(B5="イチゴ（養液栽培）","促成（施設）","促成長期（施設）"))</f>
        <v>促成長期（施設）</v>
      </c>
      <c r="E5" s="705">
        <v>2</v>
      </c>
      <c r="F5" s="706">
        <v>9</v>
      </c>
      <c r="G5" s="706">
        <v>6</v>
      </c>
      <c r="H5" s="524" t="s">
        <v>909</v>
      </c>
      <c r="I5" s="525" t="s">
        <v>892</v>
      </c>
      <c r="J5" s="525" t="s">
        <v>893</v>
      </c>
      <c r="K5" s="523" cm="1">
        <f t="array" ref="K5">_xlfn.IFS(C5="①エコ25",VLOOKUP(B5&amp;D5,養液栽培基準検索表,5,FALSE),C5="②エコ50",VLOOKUP(B5&amp;D5,養液栽培基準検索表,6,FALSE),TRUE,"")</f>
        <v>25</v>
      </c>
      <c r="L5" s="526" t="s">
        <v>894</v>
      </c>
      <c r="M5" s="525" t="s">
        <v>906</v>
      </c>
      <c r="N5" s="525" t="s">
        <v>907</v>
      </c>
      <c r="O5" s="526" t="s">
        <v>908</v>
      </c>
      <c r="P5" s="527" t="s">
        <v>895</v>
      </c>
      <c r="Q5" s="528">
        <v>15000</v>
      </c>
    </row>
    <row r="6" spans="1:18" ht="60" customHeight="1" thickTop="1">
      <c r="A6" s="546">
        <v>1</v>
      </c>
      <c r="B6" s="476"/>
      <c r="C6" s="542"/>
      <c r="D6" s="482" t="str">
        <f t="shared" si="0"/>
        <v/>
      </c>
      <c r="E6" s="654"/>
      <c r="F6" s="511"/>
      <c r="G6" s="511"/>
      <c r="H6" s="710"/>
      <c r="I6" s="476"/>
      <c r="J6" s="476"/>
      <c r="K6" s="482" t="str" cm="1">
        <f t="array" ref="K6">_xlfn.IFS(C6="①エコ25",VLOOKUP(B6&amp;D6,養液栽培基準検索表,5,FALSE),C6="②エコ50",VLOOKUP(B6&amp;D6,養液栽培基準検索表,6,FALSE),TRUE,"")</f>
        <v/>
      </c>
      <c r="L6" s="696"/>
      <c r="M6" s="479"/>
      <c r="N6" s="479"/>
      <c r="O6" s="696"/>
      <c r="P6" s="699"/>
      <c r="Q6" s="700"/>
      <c r="R6" s="448" t="str">
        <f>IF(ISNUMBER(SEARCH("施設", D6)), "施設", IF(ISNUMBER(SEARCH("露地", D6)), "露地", "露地施設"))</f>
        <v>露地施設</v>
      </c>
    </row>
    <row r="7" spans="1:18" ht="60" customHeight="1">
      <c r="A7" s="547">
        <v>2</v>
      </c>
      <c r="B7" s="477"/>
      <c r="C7" s="543"/>
      <c r="D7" s="483" t="str">
        <f t="shared" si="0"/>
        <v/>
      </c>
      <c r="E7" s="655"/>
      <c r="F7" s="512"/>
      <c r="G7" s="512"/>
      <c r="H7" s="697"/>
      <c r="I7" s="477"/>
      <c r="J7" s="477"/>
      <c r="K7" s="483" t="str" cm="1">
        <f t="array" ref="K7">_xlfn.IFS(C7="①エコ25",VLOOKUP(B7&amp;D7,養液栽培基準検索表,5,FALSE),C7="②エコ50",VLOOKUP(B7&amp;D7,養液栽培基準検索表,6,FALSE),TRUE,"")</f>
        <v/>
      </c>
      <c r="L7" s="697"/>
      <c r="M7" s="480"/>
      <c r="N7" s="480"/>
      <c r="O7" s="697"/>
      <c r="P7" s="701"/>
      <c r="Q7" s="702"/>
      <c r="R7" s="448" t="str">
        <f>IF(ISNUMBER( SEARCH("施設",#REF!)), "施設", IF(ISNUMBER( SEARCH("露地",#REF!)), "露地", "露地施設"))</f>
        <v>露地施設</v>
      </c>
    </row>
    <row r="8" spans="1:18" ht="60" customHeight="1">
      <c r="A8" s="547">
        <v>3</v>
      </c>
      <c r="B8" s="477"/>
      <c r="C8" s="543"/>
      <c r="D8" s="483" t="str">
        <f t="shared" si="0"/>
        <v/>
      </c>
      <c r="E8" s="655"/>
      <c r="F8" s="512"/>
      <c r="G8" s="512"/>
      <c r="H8" s="697"/>
      <c r="I8" s="477"/>
      <c r="J8" s="477"/>
      <c r="K8" s="483" t="str" cm="1">
        <f t="array" ref="K8">_xlfn.IFS(C8="①エコ25",VLOOKUP(B8&amp;D8,養液栽培基準検索表,5,FALSE),C8="②エコ50",VLOOKUP(B8&amp;D8,養液栽培基準検索表,6,FALSE),TRUE,"")</f>
        <v/>
      </c>
      <c r="L8" s="697"/>
      <c r="M8" s="480"/>
      <c r="N8" s="480"/>
      <c r="O8" s="697"/>
      <c r="P8" s="701"/>
      <c r="Q8" s="702"/>
      <c r="R8" s="448" t="str">
        <f>IF(ISNUMBER(SEARCH("施設", D8)), "施設", IF(ISNUMBER(SEARCH("露地", D8)), "露地", "露地施設"))</f>
        <v>露地施設</v>
      </c>
    </row>
    <row r="9" spans="1:18" ht="60" customHeight="1">
      <c r="A9" s="547">
        <v>4</v>
      </c>
      <c r="B9" s="477"/>
      <c r="C9" s="543"/>
      <c r="D9" s="483" t="str">
        <f t="shared" si="0"/>
        <v/>
      </c>
      <c r="E9" s="655"/>
      <c r="F9" s="512"/>
      <c r="G9" s="512"/>
      <c r="H9" s="697"/>
      <c r="I9" s="477"/>
      <c r="J9" s="477"/>
      <c r="K9" s="483" t="str" cm="1">
        <f t="array" ref="K9">_xlfn.IFS(C9="①エコ25",VLOOKUP(B9&amp;D9,養液栽培基準検索表,5,FALSE),C9="②エコ50",VLOOKUP(B9&amp;D9,養液栽培基準検索表,6,FALSE),TRUE,"")</f>
        <v/>
      </c>
      <c r="L9" s="697"/>
      <c r="M9" s="480"/>
      <c r="N9" s="480"/>
      <c r="O9" s="697"/>
      <c r="P9" s="701"/>
      <c r="Q9" s="702"/>
      <c r="R9" s="448" t="str">
        <f>IF(ISNUMBER(SEARCH("施設", D9)), "施設", IF(ISNUMBER(SEARCH("露地", D9)), "露地", "露地施設"))</f>
        <v>露地施設</v>
      </c>
    </row>
    <row r="10" spans="1:18" ht="60" customHeight="1" thickBot="1">
      <c r="A10" s="548">
        <v>5</v>
      </c>
      <c r="B10" s="478"/>
      <c r="C10" s="544"/>
      <c r="D10" s="484" t="str">
        <f t="shared" si="0"/>
        <v/>
      </c>
      <c r="E10" s="656"/>
      <c r="F10" s="513"/>
      <c r="G10" s="513"/>
      <c r="H10" s="698"/>
      <c r="I10" s="478"/>
      <c r="J10" s="478"/>
      <c r="K10" s="484" t="str" cm="1">
        <f t="array" ref="K10">_xlfn.IFS(C10="①エコ25",VLOOKUP(B10&amp;D10,養液栽培基準検索表,5,FALSE),C10="②エコ50",VLOOKUP(B10&amp;D10,養液栽培基準検索表,6,FALSE),TRUE,"")</f>
        <v/>
      </c>
      <c r="L10" s="698"/>
      <c r="M10" s="481"/>
      <c r="N10" s="481"/>
      <c r="O10" s="698"/>
      <c r="P10" s="703"/>
      <c r="Q10" s="704"/>
      <c r="R10" s="448" t="str">
        <f>IF(ISNUMBER(SEARCH("施設", D10)), "施設", IF(ISNUMBER(SEARCH("露地", D10)), "露地", "露地施設"))</f>
        <v>露地施設</v>
      </c>
    </row>
  </sheetData>
  <sheetProtection algorithmName="SHA-512" hashValue="4N3FVq3/5GcEQiEN9kxiAszNSVon12iz31NvGntaTR5r9HBKB4er9aceYIAtTW92rtTjDNVKdMYLnsm82jPgdA==" saltValue="XyEtJctS4ED9GgZlgxviAA==" spinCount="100000" sheet="1" objects="1" scenarios="1" selectLockedCells="1"/>
  <mergeCells count="4">
    <mergeCell ref="I2:L2"/>
    <mergeCell ref="A1:G1"/>
    <mergeCell ref="M2:O2"/>
    <mergeCell ref="H2:H3"/>
  </mergeCells>
  <phoneticPr fontId="7"/>
  <dataValidations count="6">
    <dataValidation type="list" allowBlank="1" showInputMessage="1" showErrorMessage="1" sqref="C6:C12" xr:uid="{F9BB90BD-AA4E-4868-9386-782EE853C4B7}">
      <formula1>"①エコ25,②エコ50"</formula1>
    </dataValidation>
    <dataValidation type="whole" errorStyle="warning" allowBlank="1" showInputMessage="1" showErrorMessage="1" error="1～12_x000a_にて入力してください" sqref="F6:G10" xr:uid="{60C29419-38A7-48A5-9C7B-D6B98979662B}">
      <formula1>1</formula1>
      <formula2>12</formula2>
    </dataValidation>
    <dataValidation type="decimal" operator="greaterThanOrEqual" allowBlank="1" showInputMessage="1" showErrorMessage="1" sqref="E5" xr:uid="{11112918-5C29-4D16-BEB8-36B65F32F449}">
      <formula1>0</formula1>
    </dataValidation>
    <dataValidation type="whole" operator="greaterThanOrEqual" allowBlank="1" showInputMessage="1" showErrorMessage="1" sqref="Q5" xr:uid="{54EEF74D-55CB-40FD-B2E3-A5CA1DF7C3A0}">
      <formula1>0</formula1>
    </dataValidation>
    <dataValidation type="decimal" errorStyle="warning" operator="greaterThanOrEqual" allowBlank="1" showInputMessage="1" showErrorMessage="1" error="数値で入力です" sqref="E6:E10" xr:uid="{1C8BC9B8-0FE5-48EB-AC0E-8E3B1DC7740B}">
      <formula1>0</formula1>
    </dataValidation>
    <dataValidation type="whole" errorStyle="warning" operator="greaterThanOrEqual" allowBlank="1" showInputMessage="1" showErrorMessage="1" error="数値で入力です" sqref="Q6:Q10" xr:uid="{6F0C19FE-8D50-4327-928F-82BCF126027F}">
      <formula1>0</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B694EB72-7267-46E2-8FAF-F1C132858823}">
          <x14:formula1>
            <xm:f>List!$G$19:$G$25</xm:f>
          </x14:formula1>
          <xm:sqref>M5:N10</xm:sqref>
        </x14:dataValidation>
        <x14:dataValidation type="list" allowBlank="1" showInputMessage="1" showErrorMessage="1" xr:uid="{421C2DBD-BDE4-4199-96AE-096E705588F4}">
          <x14:formula1>
            <xm:f>List!$F$19:$F$26</xm:f>
          </x14:formula1>
          <xm:sqref>I5:J10</xm:sqref>
        </x14:dataValidation>
        <x14:dataValidation type="list" allowBlank="1" showInputMessage="1" showErrorMessage="1" xr:uid="{53B18A2F-8E04-4DC2-85D6-C7962B25EE48}">
          <x14:formula1>
            <xm:f>エコ農リスト!$B$117:$B$119</xm:f>
          </x14:formula1>
          <xm:sqref>B5:B12</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EB8E8C-9E7C-478F-9021-675F1548458E}">
  <sheetPr codeName="Sheet7">
    <tabColor indexed="34"/>
  </sheetPr>
  <dimension ref="A1:R68"/>
  <sheetViews>
    <sheetView showGridLines="0" zoomScale="98" zoomScaleNormal="98" workbookViewId="0">
      <selection activeCell="F11" sqref="F11:L11"/>
    </sheetView>
  </sheetViews>
  <sheetFormatPr defaultRowHeight="18.75"/>
  <cols>
    <col min="1" max="2" width="4" style="229" customWidth="1"/>
    <col min="3" max="3" width="15.875" style="229" customWidth="1"/>
    <col min="4" max="4" width="4" style="229" customWidth="1"/>
    <col min="5" max="5" width="12.375" style="229" customWidth="1"/>
    <col min="6" max="6" width="4.5" style="229" customWidth="1"/>
    <col min="7" max="7" width="9.125" style="229" customWidth="1"/>
    <col min="8" max="8" width="3.75" style="229" customWidth="1"/>
    <col min="9" max="9" width="8" style="229" customWidth="1"/>
    <col min="10" max="10" width="3.25" style="229" customWidth="1"/>
    <col min="11" max="11" width="2.375" style="229" customWidth="1"/>
    <col min="12" max="12" width="8.5" style="229" customWidth="1"/>
    <col min="13" max="13" width="9" style="229"/>
    <col min="14" max="14" width="17.5" style="229" customWidth="1"/>
    <col min="15" max="15" width="19.125" style="229" customWidth="1"/>
    <col min="16" max="16" width="17.5" style="229" customWidth="1"/>
    <col min="17" max="17" width="21.75" style="229" customWidth="1"/>
    <col min="18" max="18" width="23.5" style="229" bestFit="1" customWidth="1"/>
    <col min="19" max="19" width="9" style="229"/>
    <col min="20" max="20" width="11" style="229" customWidth="1"/>
    <col min="21" max="16384" width="9" style="229"/>
  </cols>
  <sheetData>
    <row r="1" spans="1:12">
      <c r="A1" s="229" t="s">
        <v>904</v>
      </c>
    </row>
    <row r="2" spans="1:12">
      <c r="A2" s="229" t="s">
        <v>905</v>
      </c>
    </row>
    <row r="3" spans="1:12">
      <c r="G3" s="369" t="s">
        <v>135</v>
      </c>
      <c r="H3" s="838" t="str">
        <f>'申請書（別記様式第１号）'!$D$7&amp;""</f>
        <v/>
      </c>
      <c r="I3" s="838"/>
      <c r="J3" s="838"/>
      <c r="K3" s="838"/>
      <c r="L3" s="838"/>
    </row>
    <row r="4" spans="1:12">
      <c r="G4" s="369" t="s">
        <v>136</v>
      </c>
      <c r="H4" s="838" t="str">
        <f>'申請書（別記様式第１号）'!$D$12&amp;""</f>
        <v/>
      </c>
      <c r="I4" s="838"/>
      <c r="J4" s="838"/>
      <c r="K4" s="838"/>
      <c r="L4" s="838"/>
    </row>
    <row r="5" spans="1:12" ht="30.75" customHeight="1" thickBot="1">
      <c r="A5" s="842" t="s">
        <v>137</v>
      </c>
      <c r="B5" s="842"/>
      <c r="C5" s="842"/>
      <c r="D5" s="842"/>
      <c r="E5" s="842"/>
      <c r="F5" s="842"/>
      <c r="G5" s="842"/>
      <c r="H5" s="842"/>
      <c r="I5" s="842"/>
      <c r="J5" s="842"/>
      <c r="K5" s="842"/>
      <c r="L5" s="842"/>
    </row>
    <row r="6" spans="1:12" ht="20.25" customHeight="1" thickBot="1">
      <c r="A6" s="843" t="s">
        <v>125</v>
      </c>
      <c r="B6" s="844"/>
      <c r="C6" s="844"/>
      <c r="D6" s="844"/>
      <c r="E6" s="844"/>
      <c r="F6" s="844" t="s">
        <v>126</v>
      </c>
      <c r="G6" s="844"/>
      <c r="H6" s="844"/>
      <c r="I6" s="844"/>
      <c r="J6" s="844"/>
      <c r="K6" s="844"/>
      <c r="L6" s="852"/>
    </row>
    <row r="7" spans="1:12" ht="25.5" customHeight="1" thickTop="1">
      <c r="A7" s="845" t="s">
        <v>127</v>
      </c>
      <c r="B7" s="846"/>
      <c r="C7" s="846"/>
      <c r="D7" s="846"/>
      <c r="E7" s="846"/>
      <c r="F7" s="846"/>
      <c r="G7" s="846"/>
      <c r="H7" s="846"/>
      <c r="I7" s="846"/>
      <c r="J7" s="846"/>
      <c r="K7" s="846"/>
      <c r="L7" s="847"/>
    </row>
    <row r="8" spans="1:12" ht="19.5" customHeight="1">
      <c r="A8" s="848"/>
      <c r="B8" s="850" t="s">
        <v>859</v>
      </c>
      <c r="C8" s="850"/>
      <c r="D8" s="850"/>
      <c r="E8" s="850"/>
      <c r="F8" s="853" t="s">
        <v>128</v>
      </c>
      <c r="G8" s="853"/>
      <c r="H8" s="853"/>
      <c r="I8" s="853"/>
      <c r="J8" s="853"/>
      <c r="K8" s="853"/>
      <c r="L8" s="854"/>
    </row>
    <row r="9" spans="1:12">
      <c r="A9" s="848"/>
      <c r="B9" s="851" t="s">
        <v>861</v>
      </c>
      <c r="C9" s="851"/>
      <c r="D9" s="851"/>
      <c r="E9" s="851"/>
      <c r="F9" s="853"/>
      <c r="G9" s="853"/>
      <c r="H9" s="853"/>
      <c r="I9" s="853"/>
      <c r="J9" s="853"/>
      <c r="K9" s="853"/>
      <c r="L9" s="854"/>
    </row>
    <row r="10" spans="1:12">
      <c r="A10" s="848"/>
      <c r="B10" s="850" t="s">
        <v>129</v>
      </c>
      <c r="C10" s="850"/>
      <c r="D10" s="850"/>
      <c r="E10" s="850"/>
      <c r="F10" s="853"/>
      <c r="G10" s="853"/>
      <c r="H10" s="853"/>
      <c r="I10" s="853"/>
      <c r="J10" s="853"/>
      <c r="K10" s="853"/>
      <c r="L10" s="854"/>
    </row>
    <row r="11" spans="1:12" ht="58.5" customHeight="1">
      <c r="A11" s="849"/>
      <c r="B11" s="850" t="s">
        <v>857</v>
      </c>
      <c r="C11" s="850"/>
      <c r="D11" s="850"/>
      <c r="E11" s="850"/>
      <c r="F11" s="855"/>
      <c r="G11" s="855"/>
      <c r="H11" s="855"/>
      <c r="I11" s="855"/>
      <c r="J11" s="855"/>
      <c r="K11" s="855"/>
      <c r="L11" s="856"/>
    </row>
    <row r="12" spans="1:12" ht="25.5" customHeight="1">
      <c r="A12" s="828" t="s">
        <v>858</v>
      </c>
      <c r="B12" s="829"/>
      <c r="C12" s="829"/>
      <c r="D12" s="829"/>
      <c r="E12" s="829"/>
      <c r="F12" s="829"/>
      <c r="G12" s="829"/>
      <c r="H12" s="829"/>
      <c r="I12" s="829"/>
      <c r="J12" s="829"/>
      <c r="K12" s="829"/>
      <c r="L12" s="830"/>
    </row>
    <row r="13" spans="1:12" ht="21.75" customHeight="1">
      <c r="A13" s="831"/>
      <c r="B13" s="686" t="b">
        <v>0</v>
      </c>
      <c r="C13" s="815" t="s">
        <v>468</v>
      </c>
      <c r="D13" s="815"/>
      <c r="E13" s="815"/>
      <c r="F13" s="824"/>
      <c r="G13" s="825"/>
      <c r="H13" s="825"/>
      <c r="I13" s="825"/>
      <c r="J13" s="825"/>
      <c r="K13" s="825"/>
      <c r="L13" s="826"/>
    </row>
    <row r="14" spans="1:12" ht="21.75" customHeight="1">
      <c r="A14" s="831"/>
      <c r="B14" s="686" t="b">
        <v>0</v>
      </c>
      <c r="C14" s="815" t="s">
        <v>469</v>
      </c>
      <c r="D14" s="815"/>
      <c r="E14" s="815"/>
      <c r="F14" s="839"/>
      <c r="G14" s="840"/>
      <c r="H14" s="840"/>
      <c r="I14" s="840"/>
      <c r="J14" s="840"/>
      <c r="K14" s="840"/>
      <c r="L14" s="841"/>
    </row>
    <row r="15" spans="1:12" ht="21.75" customHeight="1">
      <c r="A15" s="831"/>
      <c r="B15" s="686" t="b">
        <v>0</v>
      </c>
      <c r="C15" s="815" t="s">
        <v>470</v>
      </c>
      <c r="D15" s="815"/>
      <c r="E15" s="815"/>
      <c r="F15" s="818"/>
      <c r="G15" s="819"/>
      <c r="H15" s="819"/>
      <c r="I15" s="819"/>
      <c r="J15" s="819"/>
      <c r="K15" s="819"/>
      <c r="L15" s="820"/>
    </row>
    <row r="16" spans="1:12" ht="44.25" customHeight="1">
      <c r="A16" s="831"/>
      <c r="B16" s="687" t="b">
        <v>0</v>
      </c>
      <c r="C16" s="815" t="s">
        <v>860</v>
      </c>
      <c r="D16" s="815"/>
      <c r="E16" s="815"/>
      <c r="F16" s="818"/>
      <c r="G16" s="819"/>
      <c r="H16" s="819"/>
      <c r="I16" s="819"/>
      <c r="J16" s="819"/>
      <c r="K16" s="819"/>
      <c r="L16" s="820"/>
    </row>
    <row r="17" spans="1:18" ht="78.75" customHeight="1">
      <c r="A17" s="831"/>
      <c r="B17" s="687" t="b">
        <v>0</v>
      </c>
      <c r="C17" s="815" t="s">
        <v>471</v>
      </c>
      <c r="D17" s="815"/>
      <c r="E17" s="815"/>
      <c r="F17" s="833"/>
      <c r="G17" s="834"/>
      <c r="H17" s="834"/>
      <c r="I17" s="834"/>
      <c r="J17" s="834"/>
      <c r="K17" s="834"/>
      <c r="L17" s="835"/>
    </row>
    <row r="18" spans="1:18" ht="28.5" customHeight="1">
      <c r="A18" s="831"/>
      <c r="B18" s="688" t="b">
        <v>0</v>
      </c>
      <c r="C18" s="815" t="s">
        <v>472</v>
      </c>
      <c r="D18" s="815"/>
      <c r="E18" s="832"/>
      <c r="F18" s="821" t="s">
        <v>130</v>
      </c>
      <c r="G18" s="822"/>
      <c r="H18" s="822"/>
      <c r="I18" s="822"/>
      <c r="J18" s="822"/>
      <c r="K18" s="822"/>
      <c r="L18" s="823"/>
      <c r="N18" s="836" t="s">
        <v>702</v>
      </c>
      <c r="O18" s="836"/>
      <c r="P18" s="836"/>
      <c r="Q18" s="836"/>
      <c r="R18" s="836"/>
    </row>
    <row r="19" spans="1:18" ht="27" customHeight="1">
      <c r="A19" s="791"/>
      <c r="B19" s="793"/>
      <c r="C19" s="370" t="s">
        <v>131</v>
      </c>
      <c r="D19" s="689" t="b">
        <v>0</v>
      </c>
      <c r="E19" s="795" t="s">
        <v>462</v>
      </c>
      <c r="F19" s="795"/>
      <c r="G19" s="795"/>
      <c r="H19" s="691" t="b">
        <v>0</v>
      </c>
      <c r="I19" s="796" t="s">
        <v>464</v>
      </c>
      <c r="J19" s="796"/>
      <c r="K19" s="692" t="b">
        <v>0</v>
      </c>
      <c r="L19" s="371" t="s">
        <v>467</v>
      </c>
      <c r="N19" s="836"/>
      <c r="O19" s="836"/>
      <c r="P19" s="836"/>
      <c r="Q19" s="836"/>
      <c r="R19" s="836"/>
    </row>
    <row r="20" spans="1:18" ht="35.25" customHeight="1" thickBot="1">
      <c r="A20" s="791"/>
      <c r="B20" s="793"/>
      <c r="C20" s="372" t="s">
        <v>466</v>
      </c>
      <c r="D20" s="689" t="b">
        <v>0</v>
      </c>
      <c r="E20" s="382" t="s">
        <v>463</v>
      </c>
      <c r="F20" s="690" t="b">
        <v>0</v>
      </c>
      <c r="G20" s="382" t="s">
        <v>465</v>
      </c>
      <c r="H20" s="690" t="b">
        <v>0</v>
      </c>
      <c r="I20" s="382" t="s">
        <v>473</v>
      </c>
      <c r="J20" s="816" t="s">
        <v>798</v>
      </c>
      <c r="K20" s="816"/>
      <c r="L20" s="817"/>
      <c r="N20" s="837"/>
      <c r="O20" s="837"/>
      <c r="P20" s="837"/>
      <c r="Q20" s="837"/>
      <c r="R20" s="837"/>
    </row>
    <row r="21" spans="1:18" ht="23.25" customHeight="1" thickBot="1">
      <c r="A21" s="791"/>
      <c r="B21" s="793"/>
      <c r="C21" s="811" t="s">
        <v>667</v>
      </c>
      <c r="D21" s="801" t="s">
        <v>132</v>
      </c>
      <c r="E21" s="802"/>
      <c r="F21" s="802"/>
      <c r="G21" s="801" t="s">
        <v>133</v>
      </c>
      <c r="H21" s="802"/>
      <c r="I21" s="827"/>
      <c r="J21" s="802" t="s">
        <v>134</v>
      </c>
      <c r="K21" s="802"/>
      <c r="L21" s="814"/>
      <c r="N21" s="373" t="s">
        <v>455</v>
      </c>
      <c r="O21" s="374" t="s">
        <v>456</v>
      </c>
      <c r="P21" s="374" t="s">
        <v>457</v>
      </c>
      <c r="Q21" s="374" t="s">
        <v>653</v>
      </c>
      <c r="R21" s="375" t="s">
        <v>654</v>
      </c>
    </row>
    <row r="22" spans="1:18" ht="32.25" customHeight="1" thickTop="1">
      <c r="A22" s="791"/>
      <c r="B22" s="793"/>
      <c r="C22" s="812"/>
      <c r="D22" s="803"/>
      <c r="E22" s="804"/>
      <c r="F22" s="804"/>
      <c r="G22" s="807"/>
      <c r="H22" s="797"/>
      <c r="I22" s="808"/>
      <c r="J22" s="797"/>
      <c r="K22" s="797"/>
      <c r="L22" s="798"/>
      <c r="N22" s="376" t="str">
        <f>' 【申請用】栽培計画書'!T84&amp;""</f>
        <v/>
      </c>
      <c r="O22" s="377" t="str">
        <f>' 【申請用】栽培計画書'!U84&amp;""</f>
        <v/>
      </c>
      <c r="P22" s="377" t="str">
        <f>' 【申請用】栽培計画書'!V84&amp;""</f>
        <v/>
      </c>
      <c r="Q22" s="378" t="str">
        <f>'【申請用】栽培計画書（養液栽培）'!Q29&amp;""</f>
        <v/>
      </c>
      <c r="R22" s="379" t="str">
        <f>'【申請用】栽培計画書（養液栽培）'!R29&amp;""</f>
        <v/>
      </c>
    </row>
    <row r="23" spans="1:18" ht="32.25" customHeight="1">
      <c r="A23" s="791"/>
      <c r="B23" s="793"/>
      <c r="C23" s="812"/>
      <c r="D23" s="803"/>
      <c r="E23" s="804"/>
      <c r="F23" s="804"/>
      <c r="G23" s="807"/>
      <c r="H23" s="797"/>
      <c r="I23" s="808"/>
      <c r="J23" s="797"/>
      <c r="K23" s="797"/>
      <c r="L23" s="798"/>
      <c r="N23" s="376" t="str">
        <f>' 【申請用】栽培計画書'!T85&amp;""</f>
        <v/>
      </c>
      <c r="O23" s="377" t="str">
        <f>' 【申請用】栽培計画書'!U85&amp;""</f>
        <v/>
      </c>
      <c r="P23" s="377" t="str">
        <f>' 【申請用】栽培計画書'!V85&amp;""</f>
        <v/>
      </c>
      <c r="Q23" s="377" t="str">
        <f>'【申請用】栽培計画書（養液栽培）'!Q30&amp;""</f>
        <v/>
      </c>
      <c r="R23" s="379" t="str">
        <f>'【申請用】栽培計画書（養液栽培）'!R30&amp;""</f>
        <v/>
      </c>
    </row>
    <row r="24" spans="1:18" ht="32.25" customHeight="1">
      <c r="A24" s="791"/>
      <c r="B24" s="793"/>
      <c r="C24" s="812"/>
      <c r="D24" s="803"/>
      <c r="E24" s="804"/>
      <c r="F24" s="804"/>
      <c r="G24" s="807"/>
      <c r="H24" s="797"/>
      <c r="I24" s="808"/>
      <c r="J24" s="797"/>
      <c r="K24" s="797"/>
      <c r="L24" s="798"/>
      <c r="N24" s="376" t="str">
        <f>' 【申請用】栽培計画書'!T86&amp;""</f>
        <v/>
      </c>
      <c r="O24" s="377" t="str">
        <f>' 【申請用】栽培計画書'!U86&amp;""</f>
        <v/>
      </c>
      <c r="P24" s="377" t="str">
        <f>' 【申請用】栽培計画書'!V86&amp;""</f>
        <v/>
      </c>
      <c r="Q24" s="377" t="str">
        <f>'【申請用】栽培計画書（養液栽培）'!Q31&amp;""</f>
        <v/>
      </c>
      <c r="R24" s="379" t="str">
        <f>'【申請用】栽培計画書（養液栽培）'!R31&amp;""</f>
        <v/>
      </c>
    </row>
    <row r="25" spans="1:18" ht="32.25" customHeight="1" thickBot="1">
      <c r="A25" s="792"/>
      <c r="B25" s="794"/>
      <c r="C25" s="813"/>
      <c r="D25" s="805"/>
      <c r="E25" s="806"/>
      <c r="F25" s="806"/>
      <c r="G25" s="809"/>
      <c r="H25" s="799"/>
      <c r="I25" s="810"/>
      <c r="J25" s="799"/>
      <c r="K25" s="799"/>
      <c r="L25" s="800"/>
      <c r="N25" s="376" t="str">
        <f>' 【申請用】栽培計画書'!T87&amp;""</f>
        <v/>
      </c>
      <c r="O25" s="377" t="str">
        <f>' 【申請用】栽培計画書'!U87&amp;""</f>
        <v/>
      </c>
      <c r="P25" s="377" t="str">
        <f>' 【申請用】栽培計画書'!V87&amp;""</f>
        <v/>
      </c>
      <c r="Q25" s="377" t="str">
        <f>'【申請用】栽培計画書（養液栽培）'!Q32&amp;""</f>
        <v/>
      </c>
      <c r="R25" s="379" t="str">
        <f>'【申請用】栽培計画書（養液栽培）'!R32&amp;""</f>
        <v/>
      </c>
    </row>
    <row r="26" spans="1:18" ht="32.25" customHeight="1">
      <c r="N26" s="376" t="str">
        <f>' 【申請用】栽培計画書'!T88&amp;""</f>
        <v/>
      </c>
      <c r="O26" s="377" t="str">
        <f>' 【申請用】栽培計画書'!U88&amp;""</f>
        <v/>
      </c>
      <c r="P26" s="377" t="str">
        <f>' 【申請用】栽培計画書'!V88&amp;""</f>
        <v/>
      </c>
      <c r="Q26" s="377"/>
      <c r="R26" s="379"/>
    </row>
    <row r="27" spans="1:18" ht="32.25" customHeight="1">
      <c r="N27" s="376" t="str">
        <f>' 【申請用】栽培計画書'!T89&amp;""</f>
        <v/>
      </c>
      <c r="O27" s="377" t="str">
        <f>' 【申請用】栽培計画書'!U89&amp;""</f>
        <v/>
      </c>
      <c r="P27" s="377" t="str">
        <f>' 【申請用】栽培計画書'!V89&amp;""</f>
        <v/>
      </c>
      <c r="Q27" s="377"/>
      <c r="R27" s="379"/>
    </row>
    <row r="28" spans="1:18" ht="32.25" customHeight="1">
      <c r="N28" s="376" t="str">
        <f>' 【申請用】栽培計画書'!T90&amp;""</f>
        <v/>
      </c>
      <c r="O28" s="377" t="str">
        <f>' 【申請用】栽培計画書'!U90&amp;""</f>
        <v/>
      </c>
      <c r="P28" s="377" t="str">
        <f>' 【申請用】栽培計画書'!V90&amp;""</f>
        <v/>
      </c>
      <c r="Q28" s="377"/>
      <c r="R28" s="379"/>
    </row>
    <row r="29" spans="1:18" ht="31.5" customHeight="1">
      <c r="N29" s="376" t="str">
        <f>' 【申請用】栽培計画書'!T91&amp;""</f>
        <v/>
      </c>
      <c r="O29" s="377" t="str">
        <f>' 【申請用】栽培計画書'!U91&amp;""</f>
        <v/>
      </c>
      <c r="P29" s="377" t="str">
        <f>' 【申請用】栽培計画書'!V91&amp;""</f>
        <v/>
      </c>
      <c r="Q29" s="377"/>
      <c r="R29" s="379"/>
    </row>
    <row r="30" spans="1:18" ht="31.5" customHeight="1">
      <c r="N30" s="376" t="str">
        <f>' 【申請用】栽培計画書'!T92&amp;""</f>
        <v/>
      </c>
      <c r="O30" s="377" t="str">
        <f>' 【申請用】栽培計画書'!U92&amp;""</f>
        <v/>
      </c>
      <c r="P30" s="377" t="str">
        <f>' 【申請用】栽培計画書'!V92&amp;""</f>
        <v/>
      </c>
      <c r="Q30" s="377"/>
      <c r="R30" s="379"/>
    </row>
    <row r="31" spans="1:18" ht="31.5" customHeight="1">
      <c r="N31" s="376" t="str">
        <f>' 【申請用】栽培計画書'!T93&amp;""</f>
        <v/>
      </c>
      <c r="O31" s="377" t="str">
        <f>' 【申請用】栽培計画書'!U93&amp;""</f>
        <v/>
      </c>
      <c r="P31" s="377" t="str">
        <f>' 【申請用】栽培計画書'!V93&amp;""</f>
        <v/>
      </c>
      <c r="Q31" s="377"/>
      <c r="R31" s="379"/>
    </row>
    <row r="32" spans="1:18" ht="31.5" customHeight="1">
      <c r="N32" s="376" t="str">
        <f>' 【申請用】栽培計画書'!T94&amp;""</f>
        <v/>
      </c>
      <c r="O32" s="377" t="str">
        <f>' 【申請用】栽培計画書'!U94&amp;""</f>
        <v/>
      </c>
      <c r="P32" s="377" t="str">
        <f>' 【申請用】栽培計画書'!V94&amp;""</f>
        <v/>
      </c>
      <c r="Q32" s="377"/>
      <c r="R32" s="379"/>
    </row>
    <row r="33" spans="14:18" ht="31.5" customHeight="1">
      <c r="N33" s="376" t="str">
        <f>' 【申請用】栽培計画書'!T95&amp;""</f>
        <v/>
      </c>
      <c r="O33" s="377" t="str">
        <f>' 【申請用】栽培計画書'!U95&amp;""</f>
        <v/>
      </c>
      <c r="P33" s="377" t="str">
        <f>' 【申請用】栽培計画書'!V95&amp;""</f>
        <v/>
      </c>
      <c r="Q33" s="377"/>
      <c r="R33" s="379"/>
    </row>
    <row r="34" spans="14:18" ht="31.5" customHeight="1">
      <c r="N34" s="376" t="str">
        <f>' 【申請用】栽培計画書'!T96&amp;""</f>
        <v/>
      </c>
      <c r="O34" s="377" t="str">
        <f>' 【申請用】栽培計画書'!U96&amp;""</f>
        <v/>
      </c>
      <c r="P34" s="377" t="str">
        <f>' 【申請用】栽培計画書'!V96&amp;""</f>
        <v/>
      </c>
      <c r="Q34" s="377"/>
      <c r="R34" s="379"/>
    </row>
    <row r="35" spans="14:18" ht="31.5" customHeight="1">
      <c r="N35" s="376" t="str">
        <f>' 【申請用】栽培計画書'!T97&amp;""</f>
        <v/>
      </c>
      <c r="O35" s="377" t="str">
        <f>' 【申請用】栽培計画書'!U97&amp;""</f>
        <v/>
      </c>
      <c r="P35" s="377" t="str">
        <f>' 【申請用】栽培計画書'!V97&amp;""</f>
        <v/>
      </c>
      <c r="Q35" s="377"/>
      <c r="R35" s="379"/>
    </row>
    <row r="36" spans="14:18" ht="31.5" customHeight="1">
      <c r="N36" s="376" t="str">
        <f>' 【申請用】栽培計画書'!T98&amp;""</f>
        <v/>
      </c>
      <c r="O36" s="377" t="str">
        <f>' 【申請用】栽培計画書'!U98&amp;""</f>
        <v/>
      </c>
      <c r="P36" s="377" t="str">
        <f>' 【申請用】栽培計画書'!V98&amp;""</f>
        <v/>
      </c>
      <c r="Q36" s="377"/>
      <c r="R36" s="379"/>
    </row>
    <row r="37" spans="14:18" ht="31.5" customHeight="1">
      <c r="N37" s="376" t="str">
        <f>' 【申請用】栽培計画書'!T99&amp;""</f>
        <v/>
      </c>
      <c r="O37" s="377" t="str">
        <f>' 【申請用】栽培計画書'!U99&amp;""</f>
        <v/>
      </c>
      <c r="P37" s="377" t="str">
        <f>' 【申請用】栽培計画書'!V99&amp;""</f>
        <v/>
      </c>
      <c r="Q37" s="377"/>
      <c r="R37" s="379"/>
    </row>
    <row r="38" spans="14:18" ht="31.5" customHeight="1">
      <c r="N38" s="376" t="str">
        <f>' 【申請用】栽培計画書'!T100&amp;""</f>
        <v/>
      </c>
      <c r="O38" s="377" t="str">
        <f>' 【申請用】栽培計画書'!U100&amp;""</f>
        <v/>
      </c>
      <c r="P38" s="377" t="str">
        <f>' 【申請用】栽培計画書'!V100&amp;""</f>
        <v/>
      </c>
      <c r="Q38" s="377"/>
      <c r="R38" s="379"/>
    </row>
    <row r="39" spans="14:18" ht="31.5" customHeight="1">
      <c r="N39" s="376" t="str">
        <f>' 【申請用】栽培計画書'!T101&amp;""</f>
        <v/>
      </c>
      <c r="O39" s="377" t="str">
        <f>' 【申請用】栽培計画書'!U101&amp;""</f>
        <v/>
      </c>
      <c r="P39" s="377" t="str">
        <f>' 【申請用】栽培計画書'!V101&amp;""</f>
        <v/>
      </c>
      <c r="Q39" s="377" t="str">
        <f>'【申請用】栽培計画書（養液栽培）'!Q33&amp;""</f>
        <v/>
      </c>
      <c r="R39" s="379" t="str">
        <f>'【申請用】栽培計画書（養液栽培）'!R33&amp;""</f>
        <v/>
      </c>
    </row>
    <row r="40" spans="14:18" ht="31.5" customHeight="1">
      <c r="N40" s="376" t="str">
        <f>' 【申請用】栽培計画書'!T102&amp;""</f>
        <v/>
      </c>
      <c r="O40" s="377" t="str">
        <f>' 【申請用】栽培計画書'!U102&amp;""</f>
        <v/>
      </c>
      <c r="P40" s="377" t="str">
        <f>' 【申請用】栽培計画書'!V102&amp;""</f>
        <v/>
      </c>
      <c r="Q40" s="377"/>
      <c r="R40" s="379"/>
    </row>
    <row r="41" spans="14:18" ht="19.5" customHeight="1">
      <c r="N41" s="376" t="str">
        <f>' 【申請用】栽培計画書'!T103&amp;""</f>
        <v/>
      </c>
      <c r="O41" s="377" t="str">
        <f>' 【申請用】栽培計画書'!U103&amp;""</f>
        <v/>
      </c>
      <c r="P41" s="377" t="str">
        <f>' 【申請用】栽培計画書'!V103&amp;""</f>
        <v/>
      </c>
      <c r="Q41" s="377"/>
      <c r="R41" s="379"/>
    </row>
    <row r="42" spans="14:18" ht="39.75" customHeight="1">
      <c r="N42" s="376" t="str">
        <f>' 【申請用】栽培計画書'!T104&amp;""</f>
        <v/>
      </c>
      <c r="O42" s="377" t="str">
        <f>' 【申請用】栽培計画書'!U104&amp;""</f>
        <v/>
      </c>
      <c r="P42" s="377" t="str">
        <f>' 【申請用】栽培計画書'!V104&amp;""</f>
        <v/>
      </c>
      <c r="Q42" s="377"/>
      <c r="R42" s="379"/>
    </row>
    <row r="43" spans="14:18" ht="19.5" customHeight="1">
      <c r="N43" s="376" t="str">
        <f>' 【申請用】栽培計画書'!T105&amp;""</f>
        <v/>
      </c>
      <c r="O43" s="377" t="str">
        <f>' 【申請用】栽培計画書'!U105&amp;""</f>
        <v/>
      </c>
      <c r="P43" s="377" t="str">
        <f>' 【申請用】栽培計画書'!V105&amp;""</f>
        <v/>
      </c>
      <c r="Q43" s="377"/>
      <c r="R43" s="379"/>
    </row>
    <row r="44" spans="14:18" ht="19.5" customHeight="1">
      <c r="N44" s="376" t="str">
        <f>' 【申請用】栽培計画書'!T106&amp;""</f>
        <v/>
      </c>
      <c r="O44" s="377" t="str">
        <f>' 【申請用】栽培計画書'!U106&amp;""</f>
        <v/>
      </c>
      <c r="P44" s="377" t="str">
        <f>' 【申請用】栽培計画書'!V106&amp;""</f>
        <v/>
      </c>
      <c r="Q44" s="377"/>
      <c r="R44" s="379"/>
    </row>
    <row r="45" spans="14:18" ht="19.5">
      <c r="N45" s="376" t="str">
        <f>' 【申請用】栽培計画書'!T107&amp;""</f>
        <v/>
      </c>
      <c r="O45" s="377" t="str">
        <f>' 【申請用】栽培計画書'!U107&amp;""</f>
        <v/>
      </c>
      <c r="P45" s="377" t="str">
        <f>' 【申請用】栽培計画書'!V107&amp;""</f>
        <v/>
      </c>
      <c r="Q45" s="377"/>
      <c r="R45" s="379"/>
    </row>
    <row r="46" spans="14:18" ht="34.5" customHeight="1">
      <c r="N46" s="376" t="str">
        <f>' 【申請用】栽培計画書'!T108&amp;""</f>
        <v/>
      </c>
      <c r="O46" s="377" t="str">
        <f>' 【申請用】栽培計画書'!U108&amp;""</f>
        <v/>
      </c>
      <c r="P46" s="377" t="str">
        <f>' 【申請用】栽培計画書'!V108&amp;""</f>
        <v/>
      </c>
      <c r="Q46" s="377"/>
      <c r="R46" s="379"/>
    </row>
    <row r="47" spans="14:18" ht="19.5">
      <c r="N47" s="376" t="str">
        <f>' 【申請用】栽培計画書'!T109&amp;""</f>
        <v/>
      </c>
      <c r="O47" s="377" t="str">
        <f>' 【申請用】栽培計画書'!U109&amp;""</f>
        <v/>
      </c>
      <c r="P47" s="377" t="str">
        <f>' 【申請用】栽培計画書'!V109&amp;""</f>
        <v/>
      </c>
      <c r="Q47" s="377"/>
      <c r="R47" s="379"/>
    </row>
    <row r="48" spans="14:18" ht="19.5">
      <c r="N48" s="376" t="str">
        <f>' 【申請用】栽培計画書'!T110&amp;""</f>
        <v/>
      </c>
      <c r="O48" s="377" t="str">
        <f>' 【申請用】栽培計画書'!U110&amp;""</f>
        <v/>
      </c>
      <c r="P48" s="377" t="str">
        <f>' 【申請用】栽培計画書'!V110&amp;""</f>
        <v/>
      </c>
      <c r="Q48" s="377"/>
      <c r="R48" s="379"/>
    </row>
    <row r="49" spans="14:18" ht="19.5">
      <c r="N49" s="376" t="str">
        <f>' 【申請用】栽培計画書'!T111&amp;""</f>
        <v/>
      </c>
      <c r="O49" s="377" t="str">
        <f>' 【申請用】栽培計画書'!U111&amp;""</f>
        <v/>
      </c>
      <c r="P49" s="377" t="str">
        <f>' 【申請用】栽培計画書'!V111&amp;""</f>
        <v/>
      </c>
      <c r="Q49" s="377"/>
      <c r="R49" s="379"/>
    </row>
    <row r="50" spans="14:18" ht="19.5">
      <c r="N50" s="376" t="str">
        <f>' 【申請用】栽培計画書'!T112&amp;""</f>
        <v/>
      </c>
      <c r="O50" s="377" t="str">
        <f>' 【申請用】栽培計画書'!U112&amp;""</f>
        <v/>
      </c>
      <c r="P50" s="377" t="str">
        <f>' 【申請用】栽培計画書'!V112&amp;""</f>
        <v/>
      </c>
      <c r="Q50" s="377"/>
      <c r="R50" s="379"/>
    </row>
    <row r="51" spans="14:18" ht="19.5">
      <c r="N51" s="376" t="str">
        <f>' 【申請用】栽培計画書'!T113&amp;""</f>
        <v/>
      </c>
      <c r="O51" s="377" t="str">
        <f>' 【申請用】栽培計画書'!U113&amp;""</f>
        <v/>
      </c>
      <c r="P51" s="377" t="str">
        <f>' 【申請用】栽培計画書'!V113&amp;""</f>
        <v/>
      </c>
      <c r="Q51" s="377"/>
      <c r="R51" s="379"/>
    </row>
    <row r="52" spans="14:18" ht="19.5">
      <c r="N52" s="376" t="str">
        <f>' 【申請用】栽培計画書'!T114&amp;""</f>
        <v/>
      </c>
      <c r="O52" s="377" t="str">
        <f>' 【申請用】栽培計画書'!U114&amp;""</f>
        <v/>
      </c>
      <c r="P52" s="377" t="str">
        <f>' 【申請用】栽培計画書'!V114&amp;""</f>
        <v/>
      </c>
      <c r="Q52" s="377"/>
      <c r="R52" s="379"/>
    </row>
    <row r="53" spans="14:18" ht="19.5">
      <c r="N53" s="376" t="str">
        <f>' 【申請用】栽培計画書'!T115&amp;""</f>
        <v/>
      </c>
      <c r="O53" s="377" t="str">
        <f>' 【申請用】栽培計画書'!U115&amp;""</f>
        <v/>
      </c>
      <c r="P53" s="377" t="str">
        <f>' 【申請用】栽培計画書'!V115&amp;""</f>
        <v/>
      </c>
      <c r="Q53" s="377"/>
      <c r="R53" s="379"/>
    </row>
    <row r="54" spans="14:18" ht="19.5">
      <c r="N54" s="376" t="str">
        <f>' 【申請用】栽培計画書'!T116&amp;""</f>
        <v/>
      </c>
      <c r="O54" s="377" t="str">
        <f>' 【申請用】栽培計画書'!U116&amp;""</f>
        <v/>
      </c>
      <c r="P54" s="377" t="str">
        <f>' 【申請用】栽培計画書'!V116&amp;""</f>
        <v/>
      </c>
      <c r="Q54" s="377"/>
      <c r="R54" s="379"/>
    </row>
    <row r="55" spans="14:18" ht="19.5">
      <c r="N55" s="376" t="str">
        <f>' 【申請用】栽培計画書'!T117&amp;""</f>
        <v/>
      </c>
      <c r="O55" s="377" t="str">
        <f>' 【申請用】栽培計画書'!U117&amp;""</f>
        <v/>
      </c>
      <c r="P55" s="377" t="str">
        <f>' 【申請用】栽培計画書'!V117&amp;""</f>
        <v/>
      </c>
      <c r="Q55" s="377"/>
      <c r="R55" s="379"/>
    </row>
    <row r="56" spans="14:18" ht="19.5">
      <c r="N56" s="376" t="str">
        <f>' 【申請用】栽培計画書'!T118&amp;""</f>
        <v/>
      </c>
      <c r="O56" s="377" t="str">
        <f>' 【申請用】栽培計画書'!U118&amp;""</f>
        <v/>
      </c>
      <c r="P56" s="377" t="str">
        <f>' 【申請用】栽培計画書'!V118&amp;""</f>
        <v/>
      </c>
      <c r="Q56" s="377"/>
      <c r="R56" s="379"/>
    </row>
    <row r="57" spans="14:18" ht="19.5">
      <c r="N57" s="376" t="str">
        <f>' 【申請用】栽培計画書'!T119&amp;""</f>
        <v/>
      </c>
      <c r="O57" s="377" t="str">
        <f>' 【申請用】栽培計画書'!U119&amp;""</f>
        <v/>
      </c>
      <c r="P57" s="377" t="str">
        <f>' 【申請用】栽培計画書'!V119&amp;""</f>
        <v/>
      </c>
      <c r="Q57" s="377"/>
      <c r="R57" s="379"/>
    </row>
    <row r="58" spans="14:18" ht="19.5">
      <c r="N58" s="376" t="str">
        <f>' 【申請用】栽培計画書'!T120&amp;""</f>
        <v/>
      </c>
      <c r="O58" s="377" t="str">
        <f>' 【申請用】栽培計画書'!U120&amp;""</f>
        <v/>
      </c>
      <c r="P58" s="377" t="str">
        <f>' 【申請用】栽培計画書'!V120&amp;""</f>
        <v/>
      </c>
      <c r="Q58" s="377"/>
      <c r="R58" s="379"/>
    </row>
    <row r="59" spans="14:18" ht="19.5">
      <c r="N59" s="376" t="str">
        <f>' 【申請用】栽培計画書'!T121&amp;""</f>
        <v/>
      </c>
      <c r="O59" s="377" t="str">
        <f>' 【申請用】栽培計画書'!U121&amp;""</f>
        <v/>
      </c>
      <c r="P59" s="377" t="str">
        <f>' 【申請用】栽培計画書'!V121&amp;""</f>
        <v/>
      </c>
      <c r="Q59" s="377"/>
      <c r="R59" s="379"/>
    </row>
    <row r="60" spans="14:18" ht="19.5">
      <c r="N60" s="376" t="str">
        <f>' 【申請用】栽培計画書'!T122&amp;""</f>
        <v/>
      </c>
      <c r="O60" s="377" t="str">
        <f>' 【申請用】栽培計画書'!U122&amp;""</f>
        <v/>
      </c>
      <c r="P60" s="377" t="str">
        <f>' 【申請用】栽培計画書'!V122&amp;""</f>
        <v/>
      </c>
      <c r="Q60" s="377"/>
      <c r="R60" s="379"/>
    </row>
    <row r="61" spans="14:18" ht="19.5">
      <c r="N61" s="376" t="str">
        <f>' 【申請用】栽培計画書'!T123&amp;""</f>
        <v/>
      </c>
      <c r="O61" s="377" t="str">
        <f>' 【申請用】栽培計画書'!U123&amp;""</f>
        <v/>
      </c>
      <c r="P61" s="377" t="str">
        <f>' 【申請用】栽培計画書'!V123&amp;""</f>
        <v/>
      </c>
      <c r="Q61" s="377"/>
      <c r="R61" s="379"/>
    </row>
    <row r="62" spans="14:18" ht="19.5">
      <c r="N62" s="376" t="str">
        <f>' 【申請用】栽培計画書'!T124&amp;""</f>
        <v/>
      </c>
      <c r="O62" s="377" t="str">
        <f>' 【申請用】栽培計画書'!U124&amp;""</f>
        <v/>
      </c>
      <c r="P62" s="377" t="str">
        <f>' 【申請用】栽培計画書'!V124&amp;""</f>
        <v/>
      </c>
      <c r="Q62" s="377"/>
      <c r="R62" s="379"/>
    </row>
    <row r="63" spans="14:18" ht="19.5">
      <c r="N63" s="376" t="str">
        <f>' 【申請用】栽培計画書'!T125&amp;""</f>
        <v/>
      </c>
      <c r="O63" s="377" t="str">
        <f>' 【申請用】栽培計画書'!U125&amp;""</f>
        <v/>
      </c>
      <c r="P63" s="377" t="str">
        <f>' 【申請用】栽培計画書'!V125&amp;""</f>
        <v/>
      </c>
      <c r="Q63" s="377"/>
      <c r="R63" s="379"/>
    </row>
    <row r="64" spans="14:18" ht="20.25" thickBot="1">
      <c r="N64" s="421" t="str">
        <f>' 【申請用】栽培計画書'!T126&amp;""</f>
        <v/>
      </c>
      <c r="O64" s="380" t="str">
        <f>' 【申請用】栽培計画書'!U126&amp;""</f>
        <v/>
      </c>
      <c r="P64" s="380" t="str">
        <f>' 【申請用】栽培計画書'!V126&amp;""</f>
        <v/>
      </c>
      <c r="Q64" s="380"/>
      <c r="R64" s="381"/>
    </row>
    <row r="65" spans="14:14" hidden="1">
      <c r="N65" s="229" t="s">
        <v>657</v>
      </c>
    </row>
    <row r="66" spans="14:14" hidden="1">
      <c r="N66" s="229" t="s">
        <v>656</v>
      </c>
    </row>
    <row r="67" spans="14:14" hidden="1">
      <c r="N67" s="229" t="s">
        <v>658</v>
      </c>
    </row>
    <row r="68" spans="14:14" hidden="1">
      <c r="N68" s="229" t="s">
        <v>659</v>
      </c>
    </row>
  </sheetData>
  <sheetProtection algorithmName="SHA-512" hashValue="nXPQk7WXhLx3+V88jEBGAyxiGAb3IlSBzc/M4WSFfOCO2mpYCWCY4FnuYz0y3t0j4c+knmYZdW9eBZTEowoOyA==" saltValue="TvA2EqD7Eh3Bv1nj3n/Szg==" spinCount="100000" sheet="1" objects="1" scenarios="1" formatCells="0" selectLockedCells="1"/>
  <mergeCells count="49">
    <mergeCell ref="N18:R20"/>
    <mergeCell ref="H3:L3"/>
    <mergeCell ref="H4:L4"/>
    <mergeCell ref="F14:L14"/>
    <mergeCell ref="F15:L15"/>
    <mergeCell ref="A5:L5"/>
    <mergeCell ref="A6:E6"/>
    <mergeCell ref="A7:L7"/>
    <mergeCell ref="A8:A11"/>
    <mergeCell ref="B8:E8"/>
    <mergeCell ref="B9:E9"/>
    <mergeCell ref="B10:E10"/>
    <mergeCell ref="B11:E11"/>
    <mergeCell ref="F6:L6"/>
    <mergeCell ref="F8:L10"/>
    <mergeCell ref="F11:L11"/>
    <mergeCell ref="A12:L12"/>
    <mergeCell ref="A13:A18"/>
    <mergeCell ref="C15:E15"/>
    <mergeCell ref="C16:E16"/>
    <mergeCell ref="C17:E17"/>
    <mergeCell ref="C18:E18"/>
    <mergeCell ref="F17:L17"/>
    <mergeCell ref="J21:L21"/>
    <mergeCell ref="J22:L22"/>
    <mergeCell ref="C13:E13"/>
    <mergeCell ref="C14:E14"/>
    <mergeCell ref="J20:L20"/>
    <mergeCell ref="F16:L16"/>
    <mergeCell ref="F18:L18"/>
    <mergeCell ref="F13:L13"/>
    <mergeCell ref="G22:I22"/>
    <mergeCell ref="G21:I21"/>
    <mergeCell ref="A19:A25"/>
    <mergeCell ref="B19:B25"/>
    <mergeCell ref="E19:G19"/>
    <mergeCell ref="I19:J19"/>
    <mergeCell ref="J23:L23"/>
    <mergeCell ref="J24:L24"/>
    <mergeCell ref="J25:L25"/>
    <mergeCell ref="D21:F21"/>
    <mergeCell ref="D22:F22"/>
    <mergeCell ref="D23:F23"/>
    <mergeCell ref="D24:F24"/>
    <mergeCell ref="D25:F25"/>
    <mergeCell ref="G23:I23"/>
    <mergeCell ref="G24:I24"/>
    <mergeCell ref="G25:I25"/>
    <mergeCell ref="C21:C25"/>
  </mergeCells>
  <phoneticPr fontId="7"/>
  <conditionalFormatting sqref="C13:C14 C15:E18">
    <cfRule type="expression" dxfId="70" priority="15">
      <formula>$B13=TRUE</formula>
    </cfRule>
  </conditionalFormatting>
  <conditionalFormatting sqref="D22:L25">
    <cfRule type="expression" dxfId="69" priority="6">
      <formula>$B$18=TRUE</formula>
    </cfRule>
  </conditionalFormatting>
  <conditionalFormatting sqref="E19:G19 I19:J19 L19 E20 G20 I20">
    <cfRule type="expression" dxfId="68" priority="4">
      <formula>D19=TRUE</formula>
    </cfRule>
  </conditionalFormatting>
  <conditionalFormatting sqref="F13 F14:L17">
    <cfRule type="expression" dxfId="67" priority="1">
      <formula>$B13=TRUE</formula>
    </cfRule>
  </conditionalFormatting>
  <conditionalFormatting sqref="J20">
    <cfRule type="expression" dxfId="66" priority="5">
      <formula>$H$20=TRUE</formula>
    </cfRule>
  </conditionalFormatting>
  <dataValidations count="1">
    <dataValidation allowBlank="1" showInputMessage="1" showErrorMessage="1" prompt="注！　先頭文字が大文字、小文字化してませんか" sqref="F15:L15 F16:L16" xr:uid="{0C7C38F4-940C-44CB-B641-5261EAC8A7C0}"/>
  </dataValidations>
  <pageMargins left="0.70866141732283472" right="0.70866141732283472" top="0.74803149606299213" bottom="0.74803149606299213" header="0.19685039370078741" footer="0.31496062992125984"/>
  <pageSetup paperSize="9" orientation="portrait" blackAndWhite="1" r:id="rId1"/>
  <headerFooter>
    <oddHeader>&amp;L別記様式第1号（別紙３）
&amp;"-,太字"認証情報公開項目届出書</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1265" r:id="rId4" name="Check Box 1">
              <controlPr defaultSize="0" autoFill="0" autoLine="0" autoPict="0" altText="とうきょう特産食材使用店">
                <anchor moveWithCells="1">
                  <from>
                    <xdr:col>3</xdr:col>
                    <xdr:colOff>47625</xdr:colOff>
                    <xdr:row>18</xdr:row>
                    <xdr:rowOff>47625</xdr:rowOff>
                  </from>
                  <to>
                    <xdr:col>4</xdr:col>
                    <xdr:colOff>209550</xdr:colOff>
                    <xdr:row>18</xdr:row>
                    <xdr:rowOff>304800</xdr:rowOff>
                  </to>
                </anchor>
              </controlPr>
            </control>
          </mc:Choice>
        </mc:AlternateContent>
        <mc:AlternateContent xmlns:mc="http://schemas.openxmlformats.org/markup-compatibility/2006">
          <mc:Choice Requires="x14">
            <control shapeId="11267" r:id="rId5" name="Check Box 3">
              <controlPr defaultSize="0" autoFill="0" autoLine="0" autoPict="0">
                <anchor moveWithCells="1">
                  <from>
                    <xdr:col>7</xdr:col>
                    <xdr:colOff>85725</xdr:colOff>
                    <xdr:row>18</xdr:row>
                    <xdr:rowOff>47625</xdr:rowOff>
                  </from>
                  <to>
                    <xdr:col>8</xdr:col>
                    <xdr:colOff>285750</xdr:colOff>
                    <xdr:row>18</xdr:row>
                    <xdr:rowOff>295275</xdr:rowOff>
                  </to>
                </anchor>
              </controlPr>
            </control>
          </mc:Choice>
        </mc:AlternateContent>
        <mc:AlternateContent xmlns:mc="http://schemas.openxmlformats.org/markup-compatibility/2006">
          <mc:Choice Requires="x14">
            <control shapeId="11268" r:id="rId6" name="Check Box 4">
              <controlPr defaultSize="0" autoFill="0" autoLine="0" autoPict="0">
                <anchor moveWithCells="1">
                  <from>
                    <xdr:col>1</xdr:col>
                    <xdr:colOff>76200</xdr:colOff>
                    <xdr:row>12</xdr:row>
                    <xdr:rowOff>9525</xdr:rowOff>
                  </from>
                  <to>
                    <xdr:col>2</xdr:col>
                    <xdr:colOff>533400</xdr:colOff>
                    <xdr:row>12</xdr:row>
                    <xdr:rowOff>257175</xdr:rowOff>
                  </to>
                </anchor>
              </controlPr>
            </control>
          </mc:Choice>
        </mc:AlternateContent>
        <mc:AlternateContent xmlns:mc="http://schemas.openxmlformats.org/markup-compatibility/2006">
          <mc:Choice Requires="x14">
            <control shapeId="11269" r:id="rId7" name="Check Box 5">
              <controlPr defaultSize="0" autoFill="0" autoLine="0" autoPict="0">
                <anchor moveWithCells="1">
                  <from>
                    <xdr:col>1</xdr:col>
                    <xdr:colOff>76200</xdr:colOff>
                    <xdr:row>13</xdr:row>
                    <xdr:rowOff>19050</xdr:rowOff>
                  </from>
                  <to>
                    <xdr:col>2</xdr:col>
                    <xdr:colOff>523875</xdr:colOff>
                    <xdr:row>13</xdr:row>
                    <xdr:rowOff>257175</xdr:rowOff>
                  </to>
                </anchor>
              </controlPr>
            </control>
          </mc:Choice>
        </mc:AlternateContent>
        <mc:AlternateContent xmlns:mc="http://schemas.openxmlformats.org/markup-compatibility/2006">
          <mc:Choice Requires="x14">
            <control shapeId="11270" r:id="rId8" name="Check Box 6">
              <controlPr defaultSize="0" autoFill="0" autoLine="0" autoPict="0">
                <anchor moveWithCells="1">
                  <from>
                    <xdr:col>1</xdr:col>
                    <xdr:colOff>76200</xdr:colOff>
                    <xdr:row>14</xdr:row>
                    <xdr:rowOff>28575</xdr:rowOff>
                  </from>
                  <to>
                    <xdr:col>2</xdr:col>
                    <xdr:colOff>523875</xdr:colOff>
                    <xdr:row>14</xdr:row>
                    <xdr:rowOff>247650</xdr:rowOff>
                  </to>
                </anchor>
              </controlPr>
            </control>
          </mc:Choice>
        </mc:AlternateContent>
        <mc:AlternateContent xmlns:mc="http://schemas.openxmlformats.org/markup-compatibility/2006">
          <mc:Choice Requires="x14">
            <control shapeId="11271" r:id="rId9" name="Check Box 7">
              <controlPr defaultSize="0" autoFill="0" autoLine="0" autoPict="0">
                <anchor moveWithCells="1">
                  <from>
                    <xdr:col>1</xdr:col>
                    <xdr:colOff>76200</xdr:colOff>
                    <xdr:row>15</xdr:row>
                    <xdr:rowOff>161925</xdr:rowOff>
                  </from>
                  <to>
                    <xdr:col>2</xdr:col>
                    <xdr:colOff>523875</xdr:colOff>
                    <xdr:row>15</xdr:row>
                    <xdr:rowOff>409575</xdr:rowOff>
                  </to>
                </anchor>
              </controlPr>
            </control>
          </mc:Choice>
        </mc:AlternateContent>
        <mc:AlternateContent xmlns:mc="http://schemas.openxmlformats.org/markup-compatibility/2006">
          <mc:Choice Requires="x14">
            <control shapeId="11272" r:id="rId10" name="Check Box 8">
              <controlPr defaultSize="0" autoFill="0" autoLine="0" autoPict="0">
                <anchor moveWithCells="1">
                  <from>
                    <xdr:col>1</xdr:col>
                    <xdr:colOff>76200</xdr:colOff>
                    <xdr:row>16</xdr:row>
                    <xdr:rowOff>371475</xdr:rowOff>
                  </from>
                  <to>
                    <xdr:col>2</xdr:col>
                    <xdr:colOff>523875</xdr:colOff>
                    <xdr:row>16</xdr:row>
                    <xdr:rowOff>619125</xdr:rowOff>
                  </to>
                </anchor>
              </controlPr>
            </control>
          </mc:Choice>
        </mc:AlternateContent>
        <mc:AlternateContent xmlns:mc="http://schemas.openxmlformats.org/markup-compatibility/2006">
          <mc:Choice Requires="x14">
            <control shapeId="11273" r:id="rId11" name="Check Box 9">
              <controlPr defaultSize="0" autoFill="0" autoLine="0" autoPict="0">
                <anchor moveWithCells="1">
                  <from>
                    <xdr:col>1</xdr:col>
                    <xdr:colOff>76200</xdr:colOff>
                    <xdr:row>17</xdr:row>
                    <xdr:rowOff>66675</xdr:rowOff>
                  </from>
                  <to>
                    <xdr:col>2</xdr:col>
                    <xdr:colOff>523875</xdr:colOff>
                    <xdr:row>17</xdr:row>
                    <xdr:rowOff>314325</xdr:rowOff>
                  </to>
                </anchor>
              </controlPr>
            </control>
          </mc:Choice>
        </mc:AlternateContent>
        <mc:AlternateContent xmlns:mc="http://schemas.openxmlformats.org/markup-compatibility/2006">
          <mc:Choice Requires="x14">
            <control shapeId="11274" r:id="rId12" name="Check Box 10">
              <controlPr defaultSize="0" autoFill="0" autoLine="0" autoPict="0" altText="とうきょう特産食材使用店">
                <anchor moveWithCells="1">
                  <from>
                    <xdr:col>3</xdr:col>
                    <xdr:colOff>47625</xdr:colOff>
                    <xdr:row>19</xdr:row>
                    <xdr:rowOff>104775</xdr:rowOff>
                  </from>
                  <to>
                    <xdr:col>4</xdr:col>
                    <xdr:colOff>209550</xdr:colOff>
                    <xdr:row>19</xdr:row>
                    <xdr:rowOff>361950</xdr:rowOff>
                  </to>
                </anchor>
              </controlPr>
            </control>
          </mc:Choice>
        </mc:AlternateContent>
        <mc:AlternateContent xmlns:mc="http://schemas.openxmlformats.org/markup-compatibility/2006">
          <mc:Choice Requires="x14">
            <control shapeId="11275" r:id="rId13" name="Check Box 11">
              <controlPr defaultSize="0" autoFill="0" autoLine="0" autoPict="0" altText="とうきょう特産食材使用店">
                <anchor moveWithCells="1">
                  <from>
                    <xdr:col>5</xdr:col>
                    <xdr:colOff>133350</xdr:colOff>
                    <xdr:row>19</xdr:row>
                    <xdr:rowOff>104775</xdr:rowOff>
                  </from>
                  <to>
                    <xdr:col>6</xdr:col>
                    <xdr:colOff>257175</xdr:colOff>
                    <xdr:row>19</xdr:row>
                    <xdr:rowOff>361950</xdr:rowOff>
                  </to>
                </anchor>
              </controlPr>
            </control>
          </mc:Choice>
        </mc:AlternateContent>
        <mc:AlternateContent xmlns:mc="http://schemas.openxmlformats.org/markup-compatibility/2006">
          <mc:Choice Requires="x14">
            <control shapeId="11276" r:id="rId14" name="Check Box 12">
              <controlPr defaultSize="0" autoFill="0" autoLine="0" autoPict="0">
                <anchor moveWithCells="1">
                  <from>
                    <xdr:col>7</xdr:col>
                    <xdr:colOff>85725</xdr:colOff>
                    <xdr:row>19</xdr:row>
                    <xdr:rowOff>114300</xdr:rowOff>
                  </from>
                  <to>
                    <xdr:col>8</xdr:col>
                    <xdr:colOff>285750</xdr:colOff>
                    <xdr:row>19</xdr:row>
                    <xdr:rowOff>361950</xdr:rowOff>
                  </to>
                </anchor>
              </controlPr>
            </control>
          </mc:Choice>
        </mc:AlternateContent>
        <mc:AlternateContent xmlns:mc="http://schemas.openxmlformats.org/markup-compatibility/2006">
          <mc:Choice Requires="x14">
            <control shapeId="11277" r:id="rId15" name="Check Box 13">
              <controlPr defaultSize="0" autoFill="0" autoLine="0" autoPict="0">
                <anchor moveWithCells="1">
                  <from>
                    <xdr:col>9</xdr:col>
                    <xdr:colOff>314325</xdr:colOff>
                    <xdr:row>18</xdr:row>
                    <xdr:rowOff>47625</xdr:rowOff>
                  </from>
                  <to>
                    <xdr:col>11</xdr:col>
                    <xdr:colOff>304800</xdr:colOff>
                    <xdr:row>18</xdr:row>
                    <xdr:rowOff>295275</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8F93AC-388F-42A0-A15E-7B6D695B7CE4}">
  <sheetPr codeName="Sheet3">
    <tabColor rgb="FFFFC000"/>
    <pageSetUpPr fitToPage="1"/>
  </sheetPr>
  <dimension ref="A1:AL600"/>
  <sheetViews>
    <sheetView zoomScale="55" zoomScaleNormal="55" workbookViewId="0">
      <selection activeCell="C3" sqref="C3:F3"/>
      <extLst>
        <ext xmlns:xlsdti="http://schemas.microsoft.com/office/spreadsheetml/2023/showDataTypeIcons" uri="{77bfe23e-c014-4d31-8a63-9c772dbf06b6}">
          <xlsdti:showDataTypeIcons visible="0"/>
        </ext>
      </extLst>
    </sheetView>
  </sheetViews>
  <sheetFormatPr defaultColWidth="9" defaultRowHeight="17.25"/>
  <cols>
    <col min="1" max="2" width="9.625" style="553" customWidth="1"/>
    <col min="3" max="3" width="17.375" style="553" customWidth="1"/>
    <col min="4" max="4" width="7.375" style="554" customWidth="1"/>
    <col min="5" max="5" width="4.375" style="553" customWidth="1"/>
    <col min="6" max="6" width="4.375" style="555" customWidth="1"/>
    <col min="7" max="7" width="6.625" style="553" customWidth="1"/>
    <col min="8" max="8" width="20.75" style="553" customWidth="1"/>
    <col min="9" max="9" width="6.625" style="553" customWidth="1"/>
    <col min="10" max="10" width="20.75" style="553" customWidth="1"/>
    <col min="11" max="11" width="6.625" style="553" customWidth="1"/>
    <col min="12" max="12" width="20.75" style="553" customWidth="1"/>
    <col min="13" max="13" width="18.375" style="553" customWidth="1"/>
    <col min="14" max="14" width="9" style="553" customWidth="1"/>
    <col min="15" max="18" width="9" style="553" hidden="1" customWidth="1"/>
    <col min="19" max="19" width="21.125" style="553" hidden="1" customWidth="1"/>
    <col min="20" max="22" width="9" style="553" hidden="1" customWidth="1"/>
    <col min="23" max="23" width="15.25" style="553" hidden="1" customWidth="1"/>
    <col min="24" max="24" width="18.625" style="553" hidden="1" customWidth="1"/>
    <col min="25" max="25" width="14.375" style="553" hidden="1" customWidth="1"/>
    <col min="26" max="26" width="13.625" style="553" hidden="1" customWidth="1"/>
    <col min="27" max="27" width="11.5" style="553" hidden="1" customWidth="1"/>
    <col min="28" max="31" width="9" style="553" hidden="1" customWidth="1"/>
    <col min="32" max="38" width="9" style="553"/>
    <col min="39" max="16384" width="9" style="556"/>
  </cols>
  <sheetData>
    <row r="1" spans="1:38" ht="34.5" customHeight="1">
      <c r="A1" s="553" t="s">
        <v>922</v>
      </c>
    </row>
    <row r="2" spans="1:38" s="559" customFormat="1" ht="42.75" customHeight="1">
      <c r="A2" s="903" t="s">
        <v>0</v>
      </c>
      <c r="B2" s="903"/>
      <c r="C2" s="903"/>
      <c r="D2" s="903"/>
      <c r="E2" s="903"/>
      <c r="F2" s="903"/>
      <c r="G2" s="903"/>
      <c r="H2" s="903"/>
      <c r="I2" s="903"/>
      <c r="J2" s="903"/>
      <c r="K2" s="903"/>
      <c r="L2" s="903"/>
      <c r="M2" s="903"/>
      <c r="N2" s="557"/>
      <c r="O2" s="557"/>
      <c r="P2" s="557"/>
      <c r="Q2" s="557"/>
      <c r="R2" s="557"/>
      <c r="S2" s="557"/>
      <c r="T2" s="557"/>
      <c r="U2" s="557"/>
      <c r="V2" s="557"/>
      <c r="W2" s="557"/>
      <c r="X2" s="557"/>
      <c r="Y2" s="557"/>
      <c r="Z2" s="557"/>
      <c r="AA2" s="557"/>
      <c r="AB2" s="557"/>
      <c r="AC2" s="557"/>
      <c r="AD2" s="557"/>
      <c r="AE2" s="557"/>
      <c r="AF2" s="557"/>
      <c r="AG2" s="558"/>
      <c r="AH2" s="557"/>
      <c r="AI2" s="557"/>
      <c r="AJ2" s="557"/>
      <c r="AK2" s="557"/>
      <c r="AL2" s="557"/>
    </row>
    <row r="3" spans="1:38" s="566" customFormat="1" ht="30.75">
      <c r="A3" s="904" t="s">
        <v>1</v>
      </c>
      <c r="B3" s="904"/>
      <c r="C3" s="930" t="str">
        <f>'申請書（別記様式第１号）'!$D$12&amp;""</f>
        <v/>
      </c>
      <c r="D3" s="930"/>
      <c r="E3" s="930"/>
      <c r="F3" s="930"/>
      <c r="G3" s="560"/>
      <c r="H3" s="560"/>
      <c r="I3" s="561"/>
      <c r="J3" s="561"/>
      <c r="K3" s="561"/>
      <c r="L3" s="561"/>
      <c r="M3" s="562" t="s">
        <v>560</v>
      </c>
      <c r="N3" s="563"/>
      <c r="O3" s="564"/>
      <c r="P3" s="563"/>
      <c r="Q3" s="565"/>
      <c r="R3" s="563"/>
      <c r="S3" s="563"/>
      <c r="T3" s="563"/>
      <c r="U3" s="563"/>
      <c r="V3" s="563"/>
      <c r="W3" s="563"/>
      <c r="X3" s="563"/>
      <c r="Y3" s="563"/>
      <c r="Z3" s="563"/>
      <c r="AA3" s="563"/>
      <c r="AB3" s="563"/>
      <c r="AC3" s="563"/>
      <c r="AD3" s="563"/>
      <c r="AE3" s="563"/>
      <c r="AF3" s="563"/>
      <c r="AG3" s="563"/>
      <c r="AH3" s="563"/>
      <c r="AI3" s="563"/>
      <c r="AJ3" s="563"/>
      <c r="AK3" s="563"/>
      <c r="AL3" s="563"/>
    </row>
    <row r="4" spans="1:38" ht="15" customHeight="1" thickBot="1">
      <c r="A4" s="905"/>
      <c r="B4" s="905"/>
      <c r="C4" s="567"/>
      <c r="D4" s="568"/>
      <c r="E4" s="567"/>
      <c r="F4" s="569"/>
      <c r="M4" s="570"/>
      <c r="O4" s="564"/>
      <c r="Q4" s="571"/>
      <c r="R4" s="571"/>
      <c r="S4" s="571"/>
      <c r="T4" s="571"/>
      <c r="U4" s="571"/>
      <c r="V4" s="571"/>
      <c r="W4" s="571"/>
      <c r="X4" s="571"/>
      <c r="Y4" s="571"/>
    </row>
    <row r="5" spans="1:38" s="576" customFormat="1" ht="23.25" customHeight="1">
      <c r="A5" s="572" t="s">
        <v>2</v>
      </c>
      <c r="B5" s="906" t="s">
        <v>3</v>
      </c>
      <c r="C5" s="573" t="s">
        <v>2</v>
      </c>
      <c r="D5" s="909" t="s">
        <v>4</v>
      </c>
      <c r="E5" s="911" t="s">
        <v>5</v>
      </c>
      <c r="F5" s="912"/>
      <c r="G5" s="917" t="s">
        <v>6</v>
      </c>
      <c r="H5" s="918"/>
      <c r="I5" s="917" t="s">
        <v>7</v>
      </c>
      <c r="J5" s="918"/>
      <c r="K5" s="917" t="s">
        <v>8</v>
      </c>
      <c r="L5" s="921"/>
      <c r="M5" s="923" t="s">
        <v>9</v>
      </c>
      <c r="N5" s="574"/>
      <c r="O5" s="574"/>
      <c r="P5" s="574"/>
      <c r="Q5" s="571"/>
      <c r="R5" s="571"/>
      <c r="S5" s="571"/>
      <c r="T5" s="575"/>
      <c r="U5" s="571"/>
      <c r="V5" s="571"/>
      <c r="W5" s="571"/>
      <c r="X5" s="571"/>
      <c r="Y5" s="571"/>
      <c r="Z5" s="574"/>
      <c r="AA5" s="574"/>
      <c r="AB5" s="574"/>
      <c r="AC5" s="574"/>
      <c r="AD5" s="574"/>
      <c r="AE5" s="574"/>
      <c r="AF5" s="574"/>
      <c r="AG5" s="574"/>
      <c r="AH5" s="574"/>
      <c r="AI5" s="574"/>
      <c r="AJ5" s="574"/>
      <c r="AK5" s="574"/>
      <c r="AL5" s="574"/>
    </row>
    <row r="6" spans="1:38" s="576" customFormat="1" ht="23.25" customHeight="1">
      <c r="A6" s="926" t="s">
        <v>10</v>
      </c>
      <c r="B6" s="907"/>
      <c r="C6" s="574"/>
      <c r="D6" s="910"/>
      <c r="E6" s="913"/>
      <c r="F6" s="914"/>
      <c r="G6" s="919"/>
      <c r="H6" s="920"/>
      <c r="I6" s="919"/>
      <c r="J6" s="920"/>
      <c r="K6" s="919"/>
      <c r="L6" s="922"/>
      <c r="M6" s="924"/>
      <c r="N6" s="574"/>
      <c r="O6" s="574"/>
      <c r="P6" s="574"/>
      <c r="Q6" s="571"/>
      <c r="R6" s="571"/>
      <c r="S6" s="571"/>
      <c r="T6" s="575"/>
      <c r="U6" s="571"/>
      <c r="V6" s="571"/>
      <c r="W6" s="571"/>
      <c r="X6" s="571"/>
      <c r="Y6" s="571"/>
      <c r="Z6" s="574"/>
      <c r="AA6" s="574"/>
      <c r="AB6" s="574"/>
      <c r="AC6" s="574"/>
      <c r="AD6" s="574"/>
      <c r="AE6" s="574"/>
      <c r="AF6" s="574"/>
      <c r="AG6" s="574"/>
      <c r="AH6" s="574"/>
      <c r="AI6" s="574"/>
      <c r="AJ6" s="574"/>
      <c r="AK6" s="574"/>
      <c r="AL6" s="574"/>
    </row>
    <row r="7" spans="1:38" s="576" customFormat="1" ht="24" customHeight="1">
      <c r="A7" s="926"/>
      <c r="B7" s="907"/>
      <c r="C7" s="577" t="s">
        <v>11</v>
      </c>
      <c r="D7" s="910"/>
      <c r="E7" s="913"/>
      <c r="F7" s="914"/>
      <c r="G7" s="578" t="s">
        <v>12</v>
      </c>
      <c r="H7" s="579" t="s">
        <v>13</v>
      </c>
      <c r="I7" s="578" t="s">
        <v>14</v>
      </c>
      <c r="J7" s="579" t="s">
        <v>13</v>
      </c>
      <c r="K7" s="580" t="s">
        <v>12</v>
      </c>
      <c r="L7" s="579" t="s">
        <v>13</v>
      </c>
      <c r="M7" s="924"/>
      <c r="N7" s="574"/>
      <c r="O7" s="564"/>
      <c r="P7" s="574"/>
      <c r="Q7" s="571"/>
      <c r="R7" s="571"/>
      <c r="S7" s="571"/>
      <c r="T7" s="575"/>
      <c r="U7" s="571"/>
      <c r="V7" s="571"/>
      <c r="W7" s="571"/>
      <c r="X7" s="571"/>
      <c r="Y7" s="571"/>
      <c r="Z7" s="574"/>
      <c r="AA7" s="574"/>
      <c r="AB7" s="574"/>
      <c r="AC7" s="574"/>
      <c r="AD7" s="574"/>
      <c r="AE7" s="574"/>
      <c r="AF7" s="574"/>
      <c r="AG7" s="574"/>
      <c r="AH7" s="574"/>
      <c r="AI7" s="574"/>
      <c r="AJ7" s="574"/>
      <c r="AK7" s="574"/>
      <c r="AL7" s="574"/>
    </row>
    <row r="8" spans="1:38" s="576" customFormat="1" ht="24" customHeight="1">
      <c r="A8" s="926"/>
      <c r="B8" s="907"/>
      <c r="C8" s="577"/>
      <c r="D8" s="910"/>
      <c r="E8" s="913"/>
      <c r="F8" s="914"/>
      <c r="G8" s="928" t="s">
        <v>15</v>
      </c>
      <c r="H8" s="581" t="s">
        <v>16</v>
      </c>
      <c r="I8" s="928" t="s">
        <v>15</v>
      </c>
      <c r="J8" s="582" t="s">
        <v>17</v>
      </c>
      <c r="K8" s="928" t="s">
        <v>15</v>
      </c>
      <c r="L8" s="583" t="s">
        <v>18</v>
      </c>
      <c r="M8" s="924"/>
      <c r="N8" s="574"/>
      <c r="O8" s="574"/>
      <c r="P8" s="574"/>
      <c r="Q8" s="571"/>
      <c r="R8" s="571"/>
      <c r="S8" s="571"/>
      <c r="T8" s="575"/>
      <c r="U8" s="571"/>
      <c r="V8" s="571"/>
      <c r="W8" s="571"/>
      <c r="X8" s="571"/>
      <c r="Y8" s="571"/>
      <c r="Z8" s="574"/>
      <c r="AA8" s="574"/>
      <c r="AB8" s="574"/>
      <c r="AC8" s="574"/>
      <c r="AD8" s="574"/>
      <c r="AE8" s="574"/>
      <c r="AF8" s="574"/>
      <c r="AG8" s="574"/>
      <c r="AH8" s="574"/>
      <c r="AI8" s="574"/>
      <c r="AJ8" s="574"/>
      <c r="AK8" s="574"/>
      <c r="AL8" s="574"/>
    </row>
    <row r="9" spans="1:38" s="576" customFormat="1" ht="24" customHeight="1" thickBot="1">
      <c r="A9" s="927"/>
      <c r="B9" s="908"/>
      <c r="D9" s="584" t="s">
        <v>20</v>
      </c>
      <c r="E9" s="915"/>
      <c r="F9" s="916"/>
      <c r="G9" s="929"/>
      <c r="H9" s="585" t="s">
        <v>21</v>
      </c>
      <c r="I9" s="929"/>
      <c r="J9" s="586" t="s">
        <v>22</v>
      </c>
      <c r="K9" s="929"/>
      <c r="L9" s="587" t="s">
        <v>23</v>
      </c>
      <c r="M9" s="925"/>
      <c r="N9" s="574"/>
      <c r="O9" s="574"/>
      <c r="P9" s="574"/>
      <c r="Q9" s="588"/>
      <c r="R9" s="571"/>
      <c r="S9" s="571"/>
      <c r="T9" s="575"/>
      <c r="U9" s="571"/>
      <c r="V9" s="571"/>
      <c r="W9" s="571"/>
      <c r="X9" s="571"/>
      <c r="Y9" s="571"/>
      <c r="Z9" s="574"/>
      <c r="AA9" s="574"/>
      <c r="AB9" s="574"/>
      <c r="AC9" s="574"/>
      <c r="AD9" s="574"/>
      <c r="AE9" s="574"/>
      <c r="AF9" s="574"/>
      <c r="AG9" s="574"/>
      <c r="AH9" s="574"/>
      <c r="AI9" s="574"/>
      <c r="AJ9" s="574"/>
      <c r="AK9" s="574"/>
      <c r="AL9" s="574"/>
    </row>
    <row r="10" spans="1:38" s="591" customFormat="1" ht="24" customHeight="1">
      <c r="A10" s="861" t="str">
        <f>IF(ISBLANK(【入力シート】栽培計画書!$B$6),"",(【入力シート】栽培計画書!$B$6))</f>
        <v/>
      </c>
      <c r="B10" s="864" t="str">
        <f>IF(ISBLANK(【入力シート】栽培計画書!$C$6),"",(【入力シート】栽培計画書!$C$6))</f>
        <v/>
      </c>
      <c r="C10" s="867" t="str">
        <f>IF(ISBLANK(【入力シート】栽培計画書!$D$6),"",(【入力シート】栽培計画書!$D$6))</f>
        <v/>
      </c>
      <c r="D10" s="870" t="str">
        <f>IF(ISBLANK(【入力シート】栽培計画書!$F$6),"",(【入力シート】栽培計画書!$F$6))</f>
        <v/>
      </c>
      <c r="E10" s="659" t="str">
        <f>IF(ISBLANK(【入力シート】栽培計画書!$G$6),"",(【入力シート】栽培計画書!$G$6))</f>
        <v/>
      </c>
      <c r="F10" s="589" t="s">
        <v>24</v>
      </c>
      <c r="G10" s="873" t="str">
        <f>IF(ISBLANK(【入力シート】栽培計画書!$I$6),"",(【入力シート】栽培計画書!$I$6))</f>
        <v/>
      </c>
      <c r="H10" s="899" t="str">
        <f>IF(ISBLANK(【入力シート】栽培計画書!$J$6),"",IF(OR(【入力シート】栽培計画書!$I$6=List!$E$2,【入力シート】栽培計画書!$I$6=List!$E$4),【入力シート】栽培計画書!$J$6&amp;"kg/10a",IF(【入力シート】栽培計画書!$I$6=List!$E$3,"播種量"&amp;【入力シート】栽培計画書!$J$6&amp;"kg/10a","")))</f>
        <v/>
      </c>
      <c r="I10" s="873" t="str">
        <f>IF(ISBLANK(【入力シート】栽培計画書!$N$6),"",(【入力シート】栽培計画書!$N$6))</f>
        <v/>
      </c>
      <c r="J10" s="931" t="str">
        <f>IF(ISBLANK(【入力シート】栽培計画書!$P$6),"",(【入力シート】栽培計画書!$P$6))</f>
        <v/>
      </c>
      <c r="K10" s="873" t="str">
        <f>IF(ISBLANK(【入力シート】栽培計画書!$R$6),"",(【入力シート】栽培計画書!$R$6))</f>
        <v/>
      </c>
      <c r="L10" s="934" t="str">
        <f>IF(ISBLANK(【入力シート】栽培計画書!$T$6),"",(【入力シート】栽培計画書!$T$6))</f>
        <v/>
      </c>
      <c r="M10" s="937" t="str">
        <f>IF(ISBLANK(【入力シート】栽培計画書!$V$6),"",(【入力シート】栽培計画書!$V$6))</f>
        <v/>
      </c>
      <c r="N10" s="590"/>
      <c r="O10" s="590"/>
      <c r="P10" s="590"/>
      <c r="Q10" s="588"/>
      <c r="R10" s="588"/>
      <c r="S10" s="588"/>
      <c r="T10" s="575"/>
      <c r="U10" s="588"/>
      <c r="V10" s="588"/>
      <c r="W10" s="588"/>
      <c r="X10" s="588"/>
      <c r="Y10" s="588"/>
      <c r="Z10" s="590"/>
      <c r="AA10" s="590"/>
      <c r="AB10" s="590"/>
      <c r="AC10" s="590"/>
      <c r="AD10" s="590"/>
      <c r="AE10" s="590"/>
      <c r="AF10" s="590"/>
      <c r="AG10" s="590"/>
      <c r="AH10" s="590"/>
      <c r="AI10" s="590"/>
      <c r="AJ10" s="590"/>
      <c r="AK10" s="590"/>
      <c r="AL10" s="590"/>
    </row>
    <row r="11" spans="1:38" s="591" customFormat="1" ht="12" customHeight="1">
      <c r="A11" s="862"/>
      <c r="B11" s="865" t="str">
        <f>IF(ISBLANK(【入力シート】栽培計画書!$B$6),"",(【入力シート】栽培計画書!$B$6))</f>
        <v/>
      </c>
      <c r="C11" s="868" t="str">
        <f>IF(ISBLANK(【入力シート】栽培計画書!$B$6),"",(【入力シート】栽培計画書!$B$6))</f>
        <v/>
      </c>
      <c r="D11" s="871" t="str">
        <f>IF(ISBLANK(【入力シート】栽培計画書!$B$6),"",(【入力シート】栽培計画書!$B$6))</f>
        <v/>
      </c>
      <c r="E11" s="875" t="s">
        <v>25</v>
      </c>
      <c r="F11" s="876"/>
      <c r="G11" s="874" t="str">
        <f>IF(ISBLANK(【入力シート】栽培計画書!$B$6),"",(【入力シート】栽培計画書!$B$6))</f>
        <v/>
      </c>
      <c r="H11" s="879" t="str">
        <f>IF(ISBLANK(【入力シート】栽培計画書!$B$6),"",(【入力シート】栽培計画書!$B$6))</f>
        <v/>
      </c>
      <c r="I11" s="874" t="str">
        <f>IF(ISBLANK(【入力シート】栽培計画書!$B$6),"",(【入力シート】栽培計画書!$B$6))</f>
        <v/>
      </c>
      <c r="J11" s="932" t="str">
        <f>IF(ISBLANK(【入力シート】栽培計画書!$B$6),"",(【入力シート】栽培計画書!$B$6))</f>
        <v/>
      </c>
      <c r="K11" s="874" t="str">
        <f>IF(ISBLANK(【入力シート】栽培計画書!$B$6),"",(【入力シート】栽培計画書!$B$6))</f>
        <v/>
      </c>
      <c r="L11" s="935" t="str">
        <f>IF(ISBLANK(【入力シート】栽培計画書!$B$6),"",(【入力シート】栽培計画書!$B$6))</f>
        <v/>
      </c>
      <c r="M11" s="938" t="str">
        <f>IF(ISBLANK(【入力シート】栽培計画書!$B$6),"",(【入力シート】栽培計画書!$B$6))</f>
        <v/>
      </c>
      <c r="N11" s="590"/>
      <c r="O11" s="590"/>
      <c r="P11" s="590"/>
      <c r="Q11" s="588"/>
      <c r="R11" s="588"/>
      <c r="S11" s="588"/>
      <c r="T11" s="575"/>
      <c r="U11" s="588"/>
      <c r="V11" s="588"/>
      <c r="W11" s="588"/>
      <c r="X11" s="588"/>
      <c r="Y11" s="588"/>
      <c r="Z11" s="590"/>
      <c r="AA11" s="590"/>
      <c r="AB11" s="590"/>
      <c r="AC11" s="590"/>
      <c r="AD11" s="590"/>
      <c r="AE11" s="590"/>
      <c r="AF11" s="590"/>
      <c r="AG11" s="590"/>
      <c r="AH11" s="590"/>
      <c r="AI11" s="590"/>
      <c r="AJ11" s="590"/>
      <c r="AK11" s="590"/>
      <c r="AL11" s="590"/>
    </row>
    <row r="12" spans="1:38" s="591" customFormat="1" ht="12" customHeight="1">
      <c r="A12" s="862"/>
      <c r="B12" s="865" t="str">
        <f>IF(ISBLANK(【入力シート】栽培計画書!$B$6),"",(【入力シート】栽培計画書!$B$6))</f>
        <v/>
      </c>
      <c r="C12" s="869" t="str">
        <f>IF(ISBLANK(【入力シート】栽培計画書!$B$6),"",(【入力シート】栽培計画書!$B$6))</f>
        <v/>
      </c>
      <c r="D12" s="871" t="str">
        <f>IF(ISBLANK(【入力シート】栽培計画書!$B$6),"",(【入力シート】栽培計画書!$B$6))</f>
        <v/>
      </c>
      <c r="E12" s="875"/>
      <c r="F12" s="876"/>
      <c r="G12" s="877" t="str">
        <f>IF(ISBLANK(【入力シート】栽培計画書!$K$6),"",(【入力シート】栽培計画書!$K$6))</f>
        <v/>
      </c>
      <c r="H12" s="879" t="str">
        <f>IF(ISBLANK(【入力シート】栽培計画書!$L$6),"",IF(OR(【入力シート】栽培計画書!$K$6=List!$E$2,【入力シート】栽培計画書!$K$6=List!$E$4),【入力シート】栽培計画書!$L$6&amp;"kg/10a",IF(【入力シート】栽培計画書!$K$6=List!$E$3,"播種量"&amp;【入力シート】栽培計画書!$L$6&amp;"kg/10a","")))</f>
        <v/>
      </c>
      <c r="I12" s="877" t="str">
        <f>IF(ISBLANK(【入力シート】栽培計画書!$O$6),"",(【入力シート】栽培計画書!$O$6))</f>
        <v/>
      </c>
      <c r="J12" s="932" t="str">
        <f>IF(ISBLANK(【入力シート】栽培計画書!$N$6),"",(【入力シート】栽培計画書!$N$6))</f>
        <v/>
      </c>
      <c r="K12" s="877" t="str">
        <f>IF(ISBLANK(【入力シート】栽培計画書!$S$6),"",(【入力シート】栽培計画書!$S$6))</f>
        <v/>
      </c>
      <c r="L12" s="935" t="str">
        <f>IF(ISBLANK(【入力シート】栽培計画書!$N$6),"",(【入力シート】栽培計画書!$N$6))</f>
        <v/>
      </c>
      <c r="M12" s="938" t="str">
        <f>IF(ISBLANK(【入力シート】栽培計画書!$B$6),"",(【入力シート】栽培計画書!$B$6))</f>
        <v/>
      </c>
      <c r="N12" s="590"/>
      <c r="O12" s="590"/>
      <c r="P12" s="590"/>
      <c r="Q12" s="588"/>
      <c r="R12" s="588"/>
      <c r="S12" s="588"/>
      <c r="T12" s="575"/>
      <c r="U12" s="588"/>
      <c r="V12" s="588"/>
      <c r="W12" s="588"/>
      <c r="X12" s="588"/>
      <c r="Y12" s="588"/>
      <c r="Z12" s="590"/>
      <c r="AA12" s="590"/>
      <c r="AB12" s="590"/>
      <c r="AC12" s="590"/>
      <c r="AD12" s="590"/>
      <c r="AE12" s="590"/>
      <c r="AF12" s="590"/>
      <c r="AG12" s="590"/>
      <c r="AH12" s="590"/>
      <c r="AI12" s="590"/>
      <c r="AJ12" s="590"/>
      <c r="AK12" s="590"/>
      <c r="AL12" s="590"/>
    </row>
    <row r="13" spans="1:38" s="591" customFormat="1" ht="24" customHeight="1">
      <c r="A13" s="862"/>
      <c r="B13" s="865" t="str">
        <f>IF(ISBLANK(【入力シート】栽培計画書!$B$6),"",(【入力シート】栽培計画書!$B$6))</f>
        <v/>
      </c>
      <c r="C13" s="660" t="str">
        <f>IF(ISBLANK(【入力シート】栽培計画書!$E$6),"",(【入力シート】栽培計画書!$E$6))</f>
        <v/>
      </c>
      <c r="D13" s="872" t="str">
        <f>IF(ISBLANK(【入力シート】栽培計画書!$B$6),"",(【入力シート】栽培計画書!$B$6))</f>
        <v/>
      </c>
      <c r="E13" s="661" t="str">
        <f>IF(ISBLANK(【入力シート】栽培計画書!$H$6),"",(【入力シート】栽培計画書!$H$6))</f>
        <v/>
      </c>
      <c r="F13" s="592" t="s">
        <v>24</v>
      </c>
      <c r="G13" s="878" t="str">
        <f>IF(ISBLANK(【入力シート】栽培計画書!$B$6),"",(【入力シート】栽培計画書!$B$6))</f>
        <v/>
      </c>
      <c r="H13" s="880" t="str">
        <f>IF(ISBLANK(【入力シート】栽培計画書!$B$6),"",(【入力シート】栽培計画書!$B$6))</f>
        <v/>
      </c>
      <c r="I13" s="878" t="str">
        <f>IF(ISBLANK(【入力シート】栽培計画書!$B$6),"",(【入力シート】栽培計画書!$B$6))</f>
        <v/>
      </c>
      <c r="J13" s="933" t="str">
        <f>IF(ISBLANK(【入力シート】栽培計画書!$B$6),"",(【入力シート】栽培計画書!$B$6))</f>
        <v/>
      </c>
      <c r="K13" s="878" t="str">
        <f>IF(ISBLANK(【入力シート】栽培計画書!$B$6),"",(【入力シート】栽培計画書!$B$6))</f>
        <v/>
      </c>
      <c r="L13" s="936" t="str">
        <f>IF(ISBLANK(【入力シート】栽培計画書!$B$6),"",(【入力シート】栽培計画書!$B$6))</f>
        <v/>
      </c>
      <c r="M13" s="939" t="str">
        <f>IF(ISBLANK(【入力シート】栽培計画書!$B$6),"",(【入力シート】栽培計画書!$B$6))</f>
        <v/>
      </c>
      <c r="N13" s="590"/>
      <c r="O13" s="662" t="str">
        <f>IF(ISNUMBER(SEARCH("施設", C10)), "施設", IF(ISNUMBER(SEARCH("露地", C10)), "露地", "露地施設"))</f>
        <v>露地施設</v>
      </c>
      <c r="P13" s="590"/>
      <c r="Q13" s="588"/>
      <c r="R13" s="588"/>
      <c r="S13" s="588"/>
      <c r="T13" s="575"/>
      <c r="U13" s="588"/>
      <c r="V13" s="588"/>
      <c r="W13" s="588"/>
      <c r="X13" s="588"/>
      <c r="Y13" s="588"/>
      <c r="Z13" s="590"/>
      <c r="AA13" s="590"/>
      <c r="AB13" s="590"/>
      <c r="AC13" s="590"/>
      <c r="AD13" s="590"/>
      <c r="AE13" s="590"/>
      <c r="AF13" s="590"/>
      <c r="AG13" s="590"/>
      <c r="AH13" s="590"/>
      <c r="AI13" s="590"/>
      <c r="AJ13" s="590"/>
      <c r="AK13" s="590"/>
      <c r="AL13" s="590"/>
    </row>
    <row r="14" spans="1:38" s="591" customFormat="1" ht="44.1" customHeight="1">
      <c r="A14" s="862"/>
      <c r="B14" s="865" t="str">
        <f>IF(ISBLANK(【入力シート】栽培計画書!$B$6),"",(【入力シート】栽培計画書!$B$6))</f>
        <v/>
      </c>
      <c r="C14" s="892" t="s">
        <v>26</v>
      </c>
      <c r="D14" s="893"/>
      <c r="E14" s="894"/>
      <c r="F14" s="895"/>
      <c r="G14" s="896" t="str">
        <f>IF(ISBLANK(【入力シート】栽培計画書!$M$6),"",(【入力シート】栽培計画書!$M$6))</f>
        <v/>
      </c>
      <c r="H14" s="897"/>
      <c r="I14" s="897"/>
      <c r="J14" s="897"/>
      <c r="K14" s="897"/>
      <c r="L14" s="897"/>
      <c r="M14" s="898"/>
      <c r="N14" s="590"/>
      <c r="O14" s="590"/>
      <c r="P14" s="590"/>
      <c r="Q14" s="588"/>
      <c r="R14" s="588"/>
      <c r="S14" s="588"/>
      <c r="T14" s="575"/>
      <c r="U14" s="588"/>
      <c r="V14" s="588"/>
      <c r="W14" s="588"/>
      <c r="X14" s="588"/>
      <c r="Y14" s="588"/>
      <c r="Z14" s="590"/>
      <c r="AA14" s="590"/>
      <c r="AB14" s="590"/>
      <c r="AC14" s="590"/>
      <c r="AD14" s="590"/>
      <c r="AE14" s="590"/>
      <c r="AF14" s="590"/>
      <c r="AG14" s="590"/>
      <c r="AH14" s="590"/>
      <c r="AI14" s="590"/>
      <c r="AJ14" s="590"/>
      <c r="AK14" s="590"/>
      <c r="AL14" s="590"/>
    </row>
    <row r="15" spans="1:38" s="591" customFormat="1" ht="44.1" customHeight="1">
      <c r="A15" s="862"/>
      <c r="B15" s="865" t="str">
        <f>IF(ISBLANK(【入力シート】栽培計画書!$B$6),"",(【入力シート】栽培計画書!$B$6))</f>
        <v/>
      </c>
      <c r="C15" s="881" t="s">
        <v>27</v>
      </c>
      <c r="D15" s="881"/>
      <c r="E15" s="881"/>
      <c r="F15" s="882"/>
      <c r="G15" s="883" t="str">
        <f>IF(ISBLANK(【入力シート】栽培計画書!$Q$6),"",(【入力シート】栽培計画書!$Q$6))</f>
        <v/>
      </c>
      <c r="H15" s="884"/>
      <c r="I15" s="884"/>
      <c r="J15" s="884"/>
      <c r="K15" s="884"/>
      <c r="L15" s="884"/>
      <c r="M15" s="885"/>
      <c r="N15" s="590"/>
      <c r="O15" s="590"/>
      <c r="P15" s="590"/>
      <c r="Q15" s="588"/>
      <c r="R15" s="588"/>
      <c r="S15" s="588"/>
      <c r="T15" s="575"/>
      <c r="U15" s="588"/>
      <c r="V15" s="588"/>
      <c r="W15" s="588"/>
      <c r="X15" s="588"/>
      <c r="Y15" s="588"/>
      <c r="Z15" s="590"/>
      <c r="AA15" s="590"/>
      <c r="AB15" s="590"/>
      <c r="AC15" s="590"/>
      <c r="AD15" s="590"/>
      <c r="AE15" s="590"/>
      <c r="AF15" s="590"/>
      <c r="AG15" s="590"/>
      <c r="AH15" s="590"/>
      <c r="AI15" s="590"/>
      <c r="AJ15" s="590"/>
      <c r="AK15" s="590"/>
      <c r="AL15" s="590"/>
    </row>
    <row r="16" spans="1:38" s="591" customFormat="1" ht="44.1" customHeight="1" thickBot="1">
      <c r="A16" s="863"/>
      <c r="B16" s="866" t="str">
        <f>IF(ISBLANK(【入力シート】栽培計画書!$B$6),"",(【入力シート】栽培計画書!$B$6))</f>
        <v/>
      </c>
      <c r="C16" s="886" t="s">
        <v>28</v>
      </c>
      <c r="D16" s="887"/>
      <c r="E16" s="887"/>
      <c r="F16" s="888"/>
      <c r="G16" s="889" t="str">
        <f>IF(ISBLANK(【入力シート】栽培計画書!$U$6),"",(【入力シート】栽培計画書!$U$6))</f>
        <v/>
      </c>
      <c r="H16" s="890"/>
      <c r="I16" s="890"/>
      <c r="J16" s="890"/>
      <c r="K16" s="890"/>
      <c r="L16" s="890"/>
      <c r="M16" s="891"/>
      <c r="N16" s="590"/>
      <c r="O16" s="590"/>
      <c r="P16" s="590"/>
      <c r="Q16" s="588"/>
      <c r="R16" s="588"/>
      <c r="S16" s="588"/>
      <c r="T16" s="575"/>
      <c r="U16" s="588"/>
      <c r="V16" s="588"/>
      <c r="W16" s="588"/>
      <c r="X16" s="588"/>
      <c r="Y16" s="588"/>
      <c r="Z16" s="590"/>
      <c r="AA16" s="590"/>
      <c r="AB16" s="590"/>
      <c r="AC16" s="590"/>
      <c r="AD16" s="590"/>
      <c r="AE16" s="590"/>
      <c r="AF16" s="590"/>
      <c r="AG16" s="590"/>
      <c r="AH16" s="590"/>
      <c r="AI16" s="590"/>
      <c r="AJ16" s="590"/>
      <c r="AK16" s="590"/>
      <c r="AL16" s="590"/>
    </row>
    <row r="17" spans="1:38" s="591" customFormat="1" ht="24" customHeight="1">
      <c r="A17" s="900" t="str">
        <f>IF(ISBLANK(【入力シート】栽培計画書!$B$7),"",(【入力シート】栽培計画書!$B$7))</f>
        <v/>
      </c>
      <c r="B17" s="864" t="str">
        <f>IF(ISBLANK(【入力シート】栽培計画書!$C$7),"",(【入力シート】栽培計画書!$C$7))</f>
        <v/>
      </c>
      <c r="C17" s="867" t="str">
        <f>IF(ISBLANK(【入力シート】栽培計画書!$D$7),"",(【入力シート】栽培計画書!$D$7))</f>
        <v/>
      </c>
      <c r="D17" s="870" t="str">
        <f>IF(ISBLANK(【入力シート】栽培計画書!$F$7),"",(【入力シート】栽培計画書!$F$7))</f>
        <v/>
      </c>
      <c r="E17" s="659" t="str">
        <f>IF(ISBLANK(【入力シート】栽培計画書!$G$7),"",(【入力シート】栽培計画書!$G$7))</f>
        <v/>
      </c>
      <c r="F17" s="589" t="s">
        <v>878</v>
      </c>
      <c r="G17" s="873" t="str">
        <f>IF(ISBLANK(【入力シート】栽培計画書!$I$7),"",(【入力シート】栽培計画書!$I$7))</f>
        <v/>
      </c>
      <c r="H17" s="899" t="str">
        <f>IF(ISBLANK(【入力シート】栽培計画書!$J$7),"",IF(OR(【入力シート】栽培計画書!$I$7=List!$E$2,【入力シート】栽培計画書!$I$7=List!$E$4),【入力シート】栽培計画書!$J$7&amp;"kg/10a",IF(【入力シート】栽培計画書!$I$7=List!$E$3,"播種量"&amp;【入力シート】栽培計画書!$J$7&amp;"kg/10a","")))</f>
        <v/>
      </c>
      <c r="I17" s="873" t="str">
        <f>IF(ISBLANK(【入力シート】栽培計画書!$N$7),"",(【入力シート】栽培計画書!$N$7))</f>
        <v/>
      </c>
      <c r="J17" s="931" t="str">
        <f>IF(ISBLANK(【入力シート】栽培計画書!$P$7),"",(【入力シート】栽培計画書!$P$7))</f>
        <v/>
      </c>
      <c r="K17" s="873" t="str">
        <f>IF(ISBLANK(【入力シート】栽培計画書!$R$7),"",(【入力シート】栽培計画書!$R$7))</f>
        <v/>
      </c>
      <c r="L17" s="934" t="str">
        <f>IF(ISBLANK(【入力シート】栽培計画書!$T$7),"",(【入力シート】栽培計画書!$T$7))</f>
        <v/>
      </c>
      <c r="M17" s="937" t="str">
        <f>IF(ISBLANK(【入力シート】栽培計画書!$V$7),"",(【入力シート】栽培計画書!$V$7))</f>
        <v/>
      </c>
      <c r="N17" s="590"/>
      <c r="O17" s="590"/>
      <c r="P17" s="590"/>
      <c r="Q17" s="588"/>
      <c r="R17" s="588"/>
      <c r="S17" s="588"/>
      <c r="T17" s="575"/>
      <c r="U17" s="588"/>
      <c r="V17" s="588"/>
      <c r="W17" s="588"/>
      <c r="X17" s="588"/>
      <c r="Y17" s="588"/>
      <c r="Z17" s="590"/>
      <c r="AA17" s="590"/>
      <c r="AB17" s="590"/>
      <c r="AC17" s="590"/>
      <c r="AD17" s="590"/>
      <c r="AE17" s="590"/>
      <c r="AF17" s="590"/>
      <c r="AG17" s="590"/>
      <c r="AH17" s="590"/>
      <c r="AI17" s="590"/>
      <c r="AJ17" s="590"/>
      <c r="AK17" s="590"/>
      <c r="AL17" s="590"/>
    </row>
    <row r="18" spans="1:38" s="591" customFormat="1" ht="12" customHeight="1">
      <c r="A18" s="901"/>
      <c r="B18" s="865" t="str">
        <f>IF(ISBLANK(【入力シート】栽培計画書!$B$6),"",(【入力シート】栽培計画書!$B$6))</f>
        <v/>
      </c>
      <c r="C18" s="868" t="str">
        <f>IF(ISBLANK(【入力シート】栽培計画書!$B$6),"",(【入力シート】栽培計画書!$B$6))</f>
        <v/>
      </c>
      <c r="D18" s="871" t="str">
        <f>IF(ISBLANK(【入力シート】栽培計画書!$B$6),"",(【入力シート】栽培計画書!$B$6))</f>
        <v/>
      </c>
      <c r="E18" s="875" t="s">
        <v>879</v>
      </c>
      <c r="F18" s="876"/>
      <c r="G18" s="874" t="str">
        <f>IF(ISBLANK(【入力シート】栽培計画書!$B$6),"",(【入力シート】栽培計画書!$B$6))</f>
        <v/>
      </c>
      <c r="H18" s="879" t="str">
        <f>IF(ISBLANK(【入力シート】栽培計画書!$B$6),"",(【入力シート】栽培計画書!$B$6))</f>
        <v/>
      </c>
      <c r="I18" s="874" t="str">
        <f>IF(ISBLANK(【入力シート】栽培計画書!$B$6),"",(【入力シート】栽培計画書!$B$6))</f>
        <v/>
      </c>
      <c r="J18" s="932" t="str">
        <f>IF(ISBLANK(【入力シート】栽培計画書!$B$6),"",(【入力シート】栽培計画書!$B$6))</f>
        <v/>
      </c>
      <c r="K18" s="874" t="str">
        <f>IF(ISBLANK(【入力シート】栽培計画書!$B$6),"",(【入力シート】栽培計画書!$B$6))</f>
        <v/>
      </c>
      <c r="L18" s="935" t="str">
        <f>IF(ISBLANK(【入力シート】栽培計画書!$B$6),"",(【入力シート】栽培計画書!$B$6))</f>
        <v/>
      </c>
      <c r="M18" s="938" t="str">
        <f>IF(ISBLANK(【入力シート】栽培計画書!$B$6),"",(【入力シート】栽培計画書!$B$6))</f>
        <v/>
      </c>
      <c r="N18" s="590"/>
      <c r="O18" s="590"/>
      <c r="P18" s="590"/>
      <c r="Q18" s="588"/>
      <c r="R18" s="588"/>
      <c r="S18" s="588"/>
      <c r="T18" s="575"/>
      <c r="U18" s="588"/>
      <c r="V18" s="588"/>
      <c r="W18" s="588"/>
      <c r="X18" s="588"/>
      <c r="Y18" s="588"/>
      <c r="Z18" s="590"/>
      <c r="AA18" s="590"/>
      <c r="AB18" s="590"/>
      <c r="AC18" s="590"/>
      <c r="AD18" s="590"/>
      <c r="AE18" s="590"/>
      <c r="AF18" s="590"/>
      <c r="AG18" s="590"/>
      <c r="AH18" s="590"/>
      <c r="AI18" s="590"/>
      <c r="AJ18" s="590"/>
      <c r="AK18" s="590"/>
      <c r="AL18" s="590"/>
    </row>
    <row r="19" spans="1:38" s="591" customFormat="1" ht="12" customHeight="1">
      <c r="A19" s="901"/>
      <c r="B19" s="865" t="str">
        <f>IF(ISBLANK(【入力シート】栽培計画書!$B$6),"",(【入力シート】栽培計画書!$B$6))</f>
        <v/>
      </c>
      <c r="C19" s="869" t="str">
        <f>IF(ISBLANK(【入力シート】栽培計画書!$B$6),"",(【入力シート】栽培計画書!$B$6))</f>
        <v/>
      </c>
      <c r="D19" s="871" t="str">
        <f>IF(ISBLANK(【入力シート】栽培計画書!$B$6),"",(【入力シート】栽培計画書!$B$6))</f>
        <v/>
      </c>
      <c r="E19" s="875"/>
      <c r="F19" s="876"/>
      <c r="G19" s="877" t="str">
        <f>IF(ISBLANK(【入力シート】栽培計画書!$K$7),"",(【入力シート】栽培計画書!$K$7))</f>
        <v/>
      </c>
      <c r="H19" s="879" t="str">
        <f>IF(ISBLANK(【入力シート】栽培計画書!$L$7),"",IF(OR(【入力シート】栽培計画書!$K$7=List!$E$2,【入力シート】栽培計画書!$K$7=List!$E$4),【入力シート】栽培計画書!$L$7&amp;"kg/10a",IF(【入力シート】栽培計画書!$K$7=List!$E$3,"播種量"&amp;【入力シート】栽培計画書!$L$7&amp;"kg/10a","")))</f>
        <v/>
      </c>
      <c r="I19" s="877" t="str">
        <f>IF(ISBLANK(【入力シート】栽培計画書!$O$7),"",(【入力シート】栽培計画書!$O$7))</f>
        <v/>
      </c>
      <c r="J19" s="932" t="str">
        <f>IF(ISBLANK(【入力シート】栽培計画書!$N$6),"",(【入力シート】栽培計画書!$N$6))</f>
        <v/>
      </c>
      <c r="K19" s="877" t="str">
        <f>IF(ISBLANK(【入力シート】栽培計画書!$S$7),"",(【入力シート】栽培計画書!$S$7))</f>
        <v/>
      </c>
      <c r="L19" s="935" t="str">
        <f>IF(ISBLANK(【入力シート】栽培計画書!$N$6),"",(【入力シート】栽培計画書!$N$6))</f>
        <v/>
      </c>
      <c r="M19" s="938" t="str">
        <f>IF(ISBLANK(【入力シート】栽培計画書!$B$6),"",(【入力シート】栽培計画書!$B$6))</f>
        <v/>
      </c>
      <c r="N19" s="590"/>
      <c r="O19" s="590"/>
      <c r="P19" s="590"/>
      <c r="Q19" s="590"/>
      <c r="R19" s="590"/>
      <c r="S19" s="590"/>
      <c r="T19" s="590"/>
      <c r="U19" s="590"/>
      <c r="V19" s="590"/>
      <c r="W19" s="590"/>
      <c r="X19" s="590"/>
      <c r="Y19" s="590"/>
      <c r="Z19" s="590"/>
      <c r="AA19" s="590"/>
      <c r="AB19" s="590"/>
      <c r="AC19" s="590"/>
      <c r="AD19" s="590"/>
      <c r="AE19" s="590"/>
      <c r="AF19" s="590"/>
      <c r="AG19" s="590"/>
      <c r="AH19" s="590"/>
      <c r="AI19" s="590"/>
      <c r="AJ19" s="590"/>
      <c r="AK19" s="590"/>
      <c r="AL19" s="590"/>
    </row>
    <row r="20" spans="1:38" s="591" customFormat="1" ht="24" customHeight="1">
      <c r="A20" s="901"/>
      <c r="B20" s="865" t="str">
        <f>IF(ISBLANK(【入力シート】栽培計画書!$B$6),"",(【入力シート】栽培計画書!$B$6))</f>
        <v/>
      </c>
      <c r="C20" s="660" t="str">
        <f>IF(ISBLANK(【入力シート】栽培計画書!$E$7),"",(【入力シート】栽培計画書!$E$7))</f>
        <v/>
      </c>
      <c r="D20" s="872" t="str">
        <f>IF(ISBLANK(【入力シート】栽培計画書!$B$6),"",(【入力シート】栽培計画書!$B$6))</f>
        <v/>
      </c>
      <c r="E20" s="661" t="str">
        <f>IF(ISBLANK(【入力シート】栽培計画書!$H$7),"",(【入力シート】栽培計画書!$H$7))</f>
        <v/>
      </c>
      <c r="F20" s="592" t="s">
        <v>878</v>
      </c>
      <c r="G20" s="878" t="str">
        <f>IF(ISBLANK(【入力シート】栽培計画書!$B$6),"",(【入力シート】栽培計画書!$B$6))</f>
        <v/>
      </c>
      <c r="H20" s="880" t="str">
        <f>IF(ISBLANK(【入力シート】栽培計画書!$B$6),"",(【入力シート】栽培計画書!$B$6))</f>
        <v/>
      </c>
      <c r="I20" s="878" t="str">
        <f>IF(ISBLANK(【入力シート】栽培計画書!$B$6),"",(【入力シート】栽培計画書!$B$6))</f>
        <v/>
      </c>
      <c r="J20" s="933" t="str">
        <f>IF(ISBLANK(【入力シート】栽培計画書!$B$6),"",(【入力シート】栽培計画書!$B$6))</f>
        <v/>
      </c>
      <c r="K20" s="878" t="str">
        <f>IF(ISBLANK(【入力シート】栽培計画書!$B$6),"",(【入力シート】栽培計画書!$B$6))</f>
        <v/>
      </c>
      <c r="L20" s="936" t="str">
        <f>IF(ISBLANK(【入力シート】栽培計画書!$B$6),"",(【入力シート】栽培計画書!$B$6))</f>
        <v/>
      </c>
      <c r="M20" s="939" t="str">
        <f>IF(ISBLANK(【入力シート】栽培計画書!$B$6),"",(【入力シート】栽培計画書!$B$6))</f>
        <v/>
      </c>
      <c r="N20" s="590"/>
      <c r="O20" s="663" t="str">
        <f>IF(ISNUMBER(SEARCH("施設", C17)), "施設", IF(ISNUMBER(SEARCH("露地", C17)), "露地", "露地施設"))</f>
        <v>露地施設</v>
      </c>
      <c r="P20" s="590"/>
      <c r="Q20" s="590"/>
      <c r="R20" s="590"/>
      <c r="S20" s="590"/>
      <c r="T20" s="590"/>
      <c r="U20" s="590"/>
      <c r="V20" s="590"/>
      <c r="W20" s="590"/>
      <c r="X20" s="590"/>
      <c r="Y20" s="590"/>
      <c r="Z20" s="590"/>
      <c r="AA20" s="590"/>
      <c r="AB20" s="590"/>
      <c r="AC20" s="590"/>
      <c r="AD20" s="590"/>
      <c r="AE20" s="590"/>
      <c r="AF20" s="590"/>
      <c r="AG20" s="590"/>
      <c r="AH20" s="590"/>
      <c r="AI20" s="590"/>
      <c r="AJ20" s="590"/>
      <c r="AK20" s="590"/>
      <c r="AL20" s="590"/>
    </row>
    <row r="21" spans="1:38" s="591" customFormat="1" ht="44.1" customHeight="1">
      <c r="A21" s="901"/>
      <c r="B21" s="865" t="str">
        <f>IF(ISBLANK(【入力シート】栽培計画書!$B$6),"",(【入力シート】栽培計画書!$B$6))</f>
        <v/>
      </c>
      <c r="C21" s="892" t="s">
        <v>26</v>
      </c>
      <c r="D21" s="893"/>
      <c r="E21" s="894"/>
      <c r="F21" s="895"/>
      <c r="G21" s="896" t="str">
        <f>IF(ISBLANK(【入力シート】栽培計画書!$M$7),"",(【入力シート】栽培計画書!$M$7))</f>
        <v/>
      </c>
      <c r="H21" s="897"/>
      <c r="I21" s="897"/>
      <c r="J21" s="897"/>
      <c r="K21" s="897"/>
      <c r="L21" s="897"/>
      <c r="M21" s="898"/>
      <c r="N21" s="590"/>
      <c r="O21" s="590"/>
      <c r="P21" s="590"/>
      <c r="Q21" s="593" t="s">
        <v>524</v>
      </c>
      <c r="R21" s="590"/>
      <c r="S21" s="590"/>
      <c r="T21" s="590"/>
      <c r="U21" s="590"/>
      <c r="V21" s="590"/>
      <c r="W21" s="590"/>
      <c r="X21" s="590"/>
      <c r="Y21" s="590"/>
      <c r="Z21" s="590"/>
      <c r="AA21" s="590"/>
      <c r="AB21" s="590"/>
      <c r="AC21" s="590"/>
      <c r="AD21" s="590"/>
      <c r="AE21" s="590"/>
      <c r="AF21" s="590"/>
      <c r="AG21" s="590"/>
      <c r="AH21" s="590"/>
      <c r="AI21" s="590"/>
      <c r="AJ21" s="590"/>
      <c r="AK21" s="590"/>
      <c r="AL21" s="590"/>
    </row>
    <row r="22" spans="1:38" s="591" customFormat="1" ht="44.1" customHeight="1">
      <c r="A22" s="901"/>
      <c r="B22" s="865" t="str">
        <f>IF(ISBLANK(【入力シート】栽培計画書!$B$6),"",(【入力シート】栽培計画書!$B$6))</f>
        <v/>
      </c>
      <c r="C22" s="881" t="s">
        <v>27</v>
      </c>
      <c r="D22" s="881"/>
      <c r="E22" s="881"/>
      <c r="F22" s="882"/>
      <c r="G22" s="883" t="str">
        <f>IF(ISBLANK(【入力シート】栽培計画書!$Q$7),"",(【入力シート】栽培計画書!$Q$7))</f>
        <v/>
      </c>
      <c r="H22" s="884"/>
      <c r="I22" s="884"/>
      <c r="J22" s="884"/>
      <c r="K22" s="884"/>
      <c r="L22" s="884"/>
      <c r="M22" s="885"/>
      <c r="N22" s="590"/>
      <c r="O22" s="590"/>
      <c r="P22" s="590"/>
      <c r="Q22" s="590" t="s">
        <v>561</v>
      </c>
      <c r="R22" s="590"/>
      <c r="S22" s="590"/>
      <c r="T22" s="590"/>
      <c r="U22" s="590"/>
      <c r="V22" s="590"/>
      <c r="W22" s="590"/>
      <c r="X22" s="590"/>
      <c r="Y22" s="590"/>
      <c r="Z22" s="590"/>
      <c r="AA22" s="590" t="s">
        <v>565</v>
      </c>
      <c r="AB22" s="590"/>
      <c r="AC22" s="590"/>
      <c r="AD22" s="590"/>
      <c r="AE22" s="590"/>
      <c r="AF22" s="590"/>
      <c r="AG22" s="590"/>
      <c r="AH22" s="590"/>
      <c r="AI22" s="590"/>
      <c r="AJ22" s="590"/>
      <c r="AK22" s="590"/>
      <c r="AL22" s="590"/>
    </row>
    <row r="23" spans="1:38" s="591" customFormat="1" ht="44.1" customHeight="1" thickBot="1">
      <c r="A23" s="902"/>
      <c r="B23" s="866" t="str">
        <f>IF(ISBLANK(【入力シート】栽培計画書!$B$6),"",(【入力シート】栽培計画書!$B$6))</f>
        <v/>
      </c>
      <c r="C23" s="886" t="s">
        <v>28</v>
      </c>
      <c r="D23" s="887"/>
      <c r="E23" s="887"/>
      <c r="F23" s="888"/>
      <c r="G23" s="889" t="str">
        <f>IF(ISBLANK(【入力シート】栽培計画書!$U$7),"",(【入力シート】栽培計画書!$U$7))</f>
        <v/>
      </c>
      <c r="H23" s="890"/>
      <c r="I23" s="890"/>
      <c r="J23" s="890"/>
      <c r="K23" s="890"/>
      <c r="L23" s="890"/>
      <c r="M23" s="891"/>
      <c r="N23" s="590"/>
      <c r="O23" s="590"/>
      <c r="P23" s="594" t="s">
        <v>516</v>
      </c>
      <c r="Q23" s="595" t="s">
        <v>480</v>
      </c>
      <c r="R23" s="595" t="s">
        <v>481</v>
      </c>
      <c r="S23" s="595" t="s">
        <v>482</v>
      </c>
      <c r="T23" s="595" t="s">
        <v>461</v>
      </c>
      <c r="U23" s="595" t="s">
        <v>490</v>
      </c>
      <c r="V23" s="595" t="s">
        <v>491</v>
      </c>
      <c r="W23" s="595" t="s">
        <v>483</v>
      </c>
      <c r="X23" s="595" t="s">
        <v>484</v>
      </c>
      <c r="Y23" s="596" t="s">
        <v>485</v>
      </c>
      <c r="Z23" s="597" t="s">
        <v>529</v>
      </c>
      <c r="AA23" s="598" t="s">
        <v>566</v>
      </c>
      <c r="AB23" s="599" t="s">
        <v>562</v>
      </c>
      <c r="AC23" s="599" t="s">
        <v>563</v>
      </c>
      <c r="AD23" s="599" t="s">
        <v>564</v>
      </c>
      <c r="AE23" s="590"/>
      <c r="AF23" s="590"/>
      <c r="AG23" s="590"/>
      <c r="AH23" s="597"/>
      <c r="AI23" s="590"/>
      <c r="AJ23" s="590"/>
      <c r="AK23" s="590"/>
      <c r="AL23" s="590"/>
    </row>
    <row r="24" spans="1:38" s="591" customFormat="1" ht="24" customHeight="1">
      <c r="A24" s="900" t="str">
        <f>IF(ISBLANK(【入力シート】栽培計画書!$B$8),"",(【入力シート】栽培計画書!$B$8))</f>
        <v/>
      </c>
      <c r="B24" s="864" t="str">
        <f>IF(ISBLANK(【入力シート】栽培計画書!$C$8),"",(【入力シート】栽培計画書!$C$8))</f>
        <v/>
      </c>
      <c r="C24" s="867" t="str">
        <f>IF(ISBLANK(【入力シート】栽培計画書!$D$8),"",(【入力シート】栽培計画書!$D$8))</f>
        <v/>
      </c>
      <c r="D24" s="870" t="str">
        <f>IF(ISBLANK(【入力シート】栽培計画書!$F$8),"",(【入力シート】栽培計画書!$F$8))</f>
        <v/>
      </c>
      <c r="E24" s="659" t="str">
        <f>IF(ISBLANK(【入力シート】栽培計画書!$G$8),"",(【入力シート】栽培計画書!$G$8))</f>
        <v/>
      </c>
      <c r="F24" s="589" t="s">
        <v>878</v>
      </c>
      <c r="G24" s="873" t="str">
        <f>IF(ISBLANK(【入力シート】栽培計画書!$I$8),"",(【入力シート】栽培計画書!$I$8))</f>
        <v/>
      </c>
      <c r="H24" s="899" t="str">
        <f>IF(ISBLANK(【入力シート】栽培計画書!$J$8),"",IF(OR(【入力シート】栽培計画書!$I$8=List!$E$2,【入力シート】栽培計画書!$I$8=List!$E$4),【入力シート】栽培計画書!$J$8&amp;"kg/10a",IF(【入力シート】栽培計画書!$I$8=List!$E$3,"播種量"&amp;【入力シート】栽培計画書!$J$8&amp;"kg/10a","")))</f>
        <v/>
      </c>
      <c r="I24" s="873" t="str">
        <f>IF(ISBLANK(【入力シート】栽培計画書!$N$8),"",(【入力シート】栽培計画書!$N$8))</f>
        <v/>
      </c>
      <c r="J24" s="931" t="str">
        <f>IF(ISBLANK(【入力シート】栽培計画書!$P$8),"",(【入力シート】栽培計画書!$P$8))</f>
        <v/>
      </c>
      <c r="K24" s="873" t="str">
        <f>IF(ISBLANK(【入力シート】栽培計画書!$R$8),"",(【入力シート】栽培計画書!$R$8))</f>
        <v/>
      </c>
      <c r="L24" s="934" t="str">
        <f>IF(ISBLANK(【入力シート】栽培計画書!$T$8),"",(【入力シート】栽培計画書!$T$8))</f>
        <v/>
      </c>
      <c r="M24" s="937" t="str">
        <f>IF(ISBLANK(【入力シート】栽培計画書!$V$8),"",(【入力シート】栽培計画書!$V$8))</f>
        <v/>
      </c>
      <c r="N24" s="590"/>
      <c r="O24" s="590"/>
      <c r="P24" s="600" t="s">
        <v>497</v>
      </c>
      <c r="Q24" s="301" t="str">
        <f>IF(A10="","",B10)</f>
        <v/>
      </c>
      <c r="R24" s="301" t="str">
        <f>IF(A10="","",A10)</f>
        <v/>
      </c>
      <c r="S24" s="301" t="str">
        <f>IF(A10="","",IF(C10="","",C10))</f>
        <v/>
      </c>
      <c r="T24" s="301" t="str">
        <f>IF($Q24="①エコ25",$R24,"")</f>
        <v/>
      </c>
      <c r="U24" s="301" t="str">
        <f>IF($Q24="②エコ50",$R24,"")</f>
        <v/>
      </c>
      <c r="V24" s="301" t="str">
        <f>IF($Q24="③エコ100",$R24,"")</f>
        <v/>
      </c>
      <c r="W24" s="301" t="str">
        <f>IF($Q24="①エコ25",$R24&amp;$S24,"")</f>
        <v/>
      </c>
      <c r="X24" s="301" t="str">
        <f>IF($Q24="②エコ50",$R24&amp;$S24,"")</f>
        <v/>
      </c>
      <c r="Y24" s="672" t="str">
        <f>IF($Q24="③エコ100",$R24&amp;$S24,"")</f>
        <v/>
      </c>
      <c r="Z24" s="590">
        <v>9</v>
      </c>
      <c r="AA24" s="677" t="str">
        <f>IF(A10="","",D10)</f>
        <v/>
      </c>
      <c r="AB24" s="663" t="str">
        <f>IF($Q24="①エコ25",$AA24,"")</f>
        <v/>
      </c>
      <c r="AC24" s="663" t="str">
        <f>IF($Q24="②エコ50",$AA24,"")</f>
        <v/>
      </c>
      <c r="AD24" s="663" t="str">
        <f>IF($Q24="③エコ100",$AA24,"")</f>
        <v/>
      </c>
      <c r="AE24" s="590"/>
      <c r="AF24" s="590"/>
      <c r="AG24" s="590"/>
      <c r="AH24" s="590"/>
      <c r="AI24" s="590"/>
      <c r="AJ24" s="590"/>
      <c r="AK24" s="590"/>
      <c r="AL24" s="590"/>
    </row>
    <row r="25" spans="1:38" s="591" customFormat="1" ht="12" customHeight="1">
      <c r="A25" s="901"/>
      <c r="B25" s="865" t="str">
        <f>IF(ISBLANK(【入力シート】栽培計画書!$B$6),"",(【入力シート】栽培計画書!$B$6))</f>
        <v/>
      </c>
      <c r="C25" s="868" t="str">
        <f>IF(ISBLANK(【入力シート】栽培計画書!$B$6),"",(【入力シート】栽培計画書!$B$6))</f>
        <v/>
      </c>
      <c r="D25" s="871" t="str">
        <f>IF(ISBLANK(【入力シート】栽培計画書!$B$6),"",(【入力シート】栽培計画書!$B$6))</f>
        <v/>
      </c>
      <c r="E25" s="875" t="s">
        <v>879</v>
      </c>
      <c r="F25" s="876"/>
      <c r="G25" s="874" t="str">
        <f>IF(ISBLANK(【入力シート】栽培計画書!$B$6),"",(【入力シート】栽培計画書!$B$6))</f>
        <v/>
      </c>
      <c r="H25" s="879" t="str">
        <f>IF(ISBLANK(【入力シート】栽培計画書!$B$6),"",(【入力シート】栽培計画書!$B$6))</f>
        <v/>
      </c>
      <c r="I25" s="874" t="str">
        <f>IF(ISBLANK(【入力シート】栽培計画書!$B$6),"",(【入力シート】栽培計画書!$B$6))</f>
        <v/>
      </c>
      <c r="J25" s="932" t="str">
        <f>IF(ISBLANK(【入力シート】栽培計画書!$B$6),"",(【入力シート】栽培計画書!$B$6))</f>
        <v/>
      </c>
      <c r="K25" s="874" t="str">
        <f>IF(ISBLANK(【入力シート】栽培計画書!$B$6),"",(【入力シート】栽培計画書!$B$6))</f>
        <v/>
      </c>
      <c r="L25" s="935" t="str">
        <f>IF(ISBLANK(【入力シート】栽培計画書!$B$6),"",(【入力シート】栽培計画書!$B$6))</f>
        <v/>
      </c>
      <c r="M25" s="938" t="str">
        <f>IF(ISBLANK(【入力シート】栽培計画書!$B$6),"",(【入力シート】栽培計画書!$B$6))</f>
        <v/>
      </c>
      <c r="N25" s="590"/>
      <c r="O25" s="590"/>
      <c r="P25" s="600" t="s">
        <v>486</v>
      </c>
      <c r="Q25" s="301" t="str">
        <f>IF(A17="","",B17)</f>
        <v/>
      </c>
      <c r="R25" s="301" t="str">
        <f>IF(A17="","",A17)</f>
        <v/>
      </c>
      <c r="S25" s="301" t="str">
        <f>IF(A17="","",IF(C17="","",C17))</f>
        <v/>
      </c>
      <c r="T25" s="301" t="str">
        <f t="shared" ref="T25:T51" si="0">IF($Q25="①エコ25",$R25,"")</f>
        <v/>
      </c>
      <c r="U25" s="301" t="str">
        <f t="shared" ref="U25:U51" si="1">IF($Q25="②エコ50",$R25,"")</f>
        <v/>
      </c>
      <c r="V25" s="301" t="str">
        <f t="shared" ref="V25:V51" si="2">IF($Q25="③エコ100",$R25,"")</f>
        <v/>
      </c>
      <c r="W25" s="301" t="str">
        <f t="shared" ref="W25:W51" si="3">IF($Q25="①エコ25",$R25&amp;$S25,"")</f>
        <v/>
      </c>
      <c r="X25" s="301" t="str">
        <f t="shared" ref="X25:X51" si="4">IF($Q25="②エコ50",$R25&amp;$S25,"")</f>
        <v/>
      </c>
      <c r="Y25" s="672" t="str">
        <f t="shared" ref="Y25:Y51" si="5">IF($Q25="③エコ100",$R25&amp;$S25,"")</f>
        <v/>
      </c>
      <c r="Z25" s="590">
        <v>16</v>
      </c>
      <c r="AA25" s="677" t="str">
        <f>IF(A17="","",D17)</f>
        <v/>
      </c>
      <c r="AB25" s="663" t="str">
        <f t="shared" ref="AB25:AB50" si="6">IF($Q25="①エコ25",AA25,"")</f>
        <v/>
      </c>
      <c r="AC25" s="663" t="str">
        <f t="shared" ref="AC25:AC50" si="7">IF($Q25="②エコ50",$AA25,"")</f>
        <v/>
      </c>
      <c r="AD25" s="663" t="str">
        <f t="shared" ref="AD25:AD50" si="8">IF($Q25="③エコ100",$AA25,"")</f>
        <v/>
      </c>
      <c r="AE25" s="590"/>
      <c r="AF25" s="590"/>
      <c r="AG25" s="590"/>
      <c r="AH25" s="590"/>
      <c r="AI25" s="590"/>
      <c r="AJ25" s="590"/>
      <c r="AK25" s="590"/>
      <c r="AL25" s="590"/>
    </row>
    <row r="26" spans="1:38" s="591" customFormat="1" ht="12" customHeight="1">
      <c r="A26" s="901"/>
      <c r="B26" s="865" t="str">
        <f>IF(ISBLANK(【入力シート】栽培計画書!$B$6),"",(【入力シート】栽培計画書!$B$6))</f>
        <v/>
      </c>
      <c r="C26" s="869" t="str">
        <f>IF(ISBLANK(【入力シート】栽培計画書!$B$6),"",(【入力シート】栽培計画書!$B$6))</f>
        <v/>
      </c>
      <c r="D26" s="871" t="str">
        <f>IF(ISBLANK(【入力シート】栽培計画書!$B$6),"",(【入力シート】栽培計画書!$B$6))</f>
        <v/>
      </c>
      <c r="E26" s="875"/>
      <c r="F26" s="876"/>
      <c r="G26" s="877" t="str">
        <f>IF(ISBLANK(【入力シート】栽培計画書!$K$8),"",(【入力シート】栽培計画書!$K$8))</f>
        <v/>
      </c>
      <c r="H26" s="879" t="str">
        <f>IF(ISBLANK(【入力シート】栽培計画書!$L$8),"",IF(OR(【入力シート】栽培計画書!$K$8=List!$E$2,【入力シート】栽培計画書!$K$8=List!$E$4),【入力シート】栽培計画書!$L$8&amp;"kg/10a",IF(【入力シート】栽培計画書!$K$8=List!$E$3,"播種量"&amp;【入力シート】栽培計画書!$L$8&amp;"kg/10a","")))</f>
        <v/>
      </c>
      <c r="I26" s="877" t="str">
        <f>IF(ISBLANK(【入力シート】栽培計画書!$O$8),"",(【入力シート】栽培計画書!$O$8))</f>
        <v/>
      </c>
      <c r="J26" s="932" t="str">
        <f>IF(ISBLANK(【入力シート】栽培計画書!$N$6),"",(【入力シート】栽培計画書!$N$6))</f>
        <v/>
      </c>
      <c r="K26" s="877" t="str">
        <f>IF(ISBLANK(【入力シート】栽培計画書!$S$8),"",(【入力シート】栽培計画書!$S$8))</f>
        <v/>
      </c>
      <c r="L26" s="935" t="str">
        <f>IF(ISBLANK(【入力シート】栽培計画書!$N$6),"",(【入力シート】栽培計画書!$N$6))</f>
        <v/>
      </c>
      <c r="M26" s="938" t="str">
        <f>IF(ISBLANK(【入力シート】栽培計画書!$B$6),"",(【入力シート】栽培計画書!$B$6))</f>
        <v/>
      </c>
      <c r="N26" s="590"/>
      <c r="O26" s="590"/>
      <c r="P26" s="600" t="s">
        <v>487</v>
      </c>
      <c r="Q26" s="301" t="str">
        <f>IF(A24="","",B24)</f>
        <v/>
      </c>
      <c r="R26" s="301" t="str">
        <f>IF(A24="","",A24)</f>
        <v/>
      </c>
      <c r="S26" s="301" t="str">
        <f>IF(A24="","",IF(C24="","",C24))</f>
        <v/>
      </c>
      <c r="T26" s="301" t="str">
        <f t="shared" si="0"/>
        <v/>
      </c>
      <c r="U26" s="301" t="str">
        <f t="shared" si="1"/>
        <v/>
      </c>
      <c r="V26" s="301" t="str">
        <f t="shared" si="2"/>
        <v/>
      </c>
      <c r="W26" s="301" t="str">
        <f t="shared" si="3"/>
        <v/>
      </c>
      <c r="X26" s="301" t="str">
        <f t="shared" si="4"/>
        <v/>
      </c>
      <c r="Y26" s="672" t="str">
        <f t="shared" si="5"/>
        <v/>
      </c>
      <c r="Z26" s="590">
        <v>23</v>
      </c>
      <c r="AA26" s="677" t="str">
        <f>IF(A24="","",D24)</f>
        <v/>
      </c>
      <c r="AB26" s="663" t="str">
        <f t="shared" si="6"/>
        <v/>
      </c>
      <c r="AC26" s="663" t="str">
        <f t="shared" si="7"/>
        <v/>
      </c>
      <c r="AD26" s="663" t="str">
        <f t="shared" si="8"/>
        <v/>
      </c>
      <c r="AE26" s="590"/>
      <c r="AF26" s="590"/>
      <c r="AG26" s="590"/>
      <c r="AH26" s="590"/>
      <c r="AI26" s="590"/>
      <c r="AJ26" s="590"/>
      <c r="AK26" s="590"/>
      <c r="AL26" s="590"/>
    </row>
    <row r="27" spans="1:38" s="591" customFormat="1" ht="24" customHeight="1">
      <c r="A27" s="901"/>
      <c r="B27" s="865" t="str">
        <f>IF(ISBLANK(【入力シート】栽培計画書!$B$6),"",(【入力シート】栽培計画書!$B$6))</f>
        <v/>
      </c>
      <c r="C27" s="660" t="str">
        <f>IF(ISBLANK(【入力シート】栽培計画書!$E$8),"",(【入力シート】栽培計画書!$E$8))</f>
        <v/>
      </c>
      <c r="D27" s="872" t="str">
        <f>IF(ISBLANK(【入力シート】栽培計画書!$B$6),"",(【入力シート】栽培計画書!$B$6))</f>
        <v/>
      </c>
      <c r="E27" s="661" t="str">
        <f>IF(ISBLANK(【入力シート】栽培計画書!$H$8),"",(【入力シート】栽培計画書!$H$8))</f>
        <v/>
      </c>
      <c r="F27" s="592" t="s">
        <v>878</v>
      </c>
      <c r="G27" s="878" t="str">
        <f>IF(ISBLANK(【入力シート】栽培計画書!$B$6),"",(【入力シート】栽培計画書!$B$6))</f>
        <v/>
      </c>
      <c r="H27" s="880" t="str">
        <f>IF(ISBLANK(【入力シート】栽培計画書!$B$6),"",(【入力シート】栽培計画書!$B$6))</f>
        <v/>
      </c>
      <c r="I27" s="878" t="str">
        <f>IF(ISBLANK(【入力シート】栽培計画書!$B$6),"",(【入力シート】栽培計画書!$B$6))</f>
        <v/>
      </c>
      <c r="J27" s="933" t="str">
        <f>IF(ISBLANK(【入力シート】栽培計画書!$B$6),"",(【入力シート】栽培計画書!$B$6))</f>
        <v/>
      </c>
      <c r="K27" s="878" t="str">
        <f>IF(ISBLANK(【入力シート】栽培計画書!$B$6),"",(【入力シート】栽培計画書!$B$6))</f>
        <v/>
      </c>
      <c r="L27" s="936" t="str">
        <f>IF(ISBLANK(【入力シート】栽培計画書!$B$6),"",(【入力シート】栽培計画書!$B$6))</f>
        <v/>
      </c>
      <c r="M27" s="939" t="str">
        <f>IF(ISBLANK(【入力シート】栽培計画書!$B$6),"",(【入力シート】栽培計画書!$B$6))</f>
        <v/>
      </c>
      <c r="N27" s="590"/>
      <c r="O27" s="663" t="str">
        <f>IF(ISNUMBER(SEARCH("施設", C24)), "施設", IF(ISNUMBER(SEARCH("露地", C24)), "露地", "露地施設"))</f>
        <v>露地施設</v>
      </c>
      <c r="P27" s="600" t="s">
        <v>488</v>
      </c>
      <c r="Q27" s="301" t="str">
        <f>IF(A31="","",B31)</f>
        <v/>
      </c>
      <c r="R27" s="301" t="str">
        <f>IF(A31="","",A31)</f>
        <v/>
      </c>
      <c r="S27" s="301" t="str">
        <f>IF(A31="","",IF(C31="","",C31))</f>
        <v/>
      </c>
      <c r="T27" s="301" t="str">
        <f t="shared" si="0"/>
        <v/>
      </c>
      <c r="U27" s="301" t="str">
        <f t="shared" si="1"/>
        <v/>
      </c>
      <c r="V27" s="301" t="str">
        <f t="shared" si="2"/>
        <v/>
      </c>
      <c r="W27" s="301" t="str">
        <f t="shared" si="3"/>
        <v/>
      </c>
      <c r="X27" s="301" t="str">
        <f t="shared" si="4"/>
        <v/>
      </c>
      <c r="Y27" s="672" t="str">
        <f t="shared" si="5"/>
        <v/>
      </c>
      <c r="Z27" s="590">
        <v>30</v>
      </c>
      <c r="AA27" s="677" t="str">
        <f>IF(A31="","",D31)</f>
        <v/>
      </c>
      <c r="AB27" s="663" t="str">
        <f t="shared" si="6"/>
        <v/>
      </c>
      <c r="AC27" s="663" t="str">
        <f t="shared" si="7"/>
        <v/>
      </c>
      <c r="AD27" s="663" t="str">
        <f t="shared" si="8"/>
        <v/>
      </c>
      <c r="AE27" s="590"/>
      <c r="AF27" s="590"/>
      <c r="AG27" s="590"/>
      <c r="AH27" s="590"/>
      <c r="AI27" s="590"/>
      <c r="AJ27" s="590"/>
      <c r="AK27" s="590"/>
      <c r="AL27" s="590"/>
    </row>
    <row r="28" spans="1:38" s="591" customFormat="1" ht="44.1" customHeight="1">
      <c r="A28" s="901"/>
      <c r="B28" s="865" t="str">
        <f>IF(ISBLANK(【入力シート】栽培計画書!$B$6),"",(【入力シート】栽培計画書!$B$6))</f>
        <v/>
      </c>
      <c r="C28" s="892" t="s">
        <v>26</v>
      </c>
      <c r="D28" s="893"/>
      <c r="E28" s="894"/>
      <c r="F28" s="895"/>
      <c r="G28" s="940" t="str">
        <f>IF(ISBLANK(【入力シート】栽培計画書!$M$8),"",(【入力シート】栽培計画書!$M$8))</f>
        <v/>
      </c>
      <c r="H28" s="941"/>
      <c r="I28" s="941"/>
      <c r="J28" s="941"/>
      <c r="K28" s="941"/>
      <c r="L28" s="941"/>
      <c r="M28" s="942"/>
      <c r="N28" s="590"/>
      <c r="O28" s="590"/>
      <c r="P28" s="604" t="s">
        <v>489</v>
      </c>
      <c r="Q28" s="295" t="str">
        <f>IF(A38="","",B38)</f>
        <v/>
      </c>
      <c r="R28" s="295" t="str">
        <f>IF(A38="","",A38)</f>
        <v/>
      </c>
      <c r="S28" s="295" t="str">
        <f>IF(A38="","",IF(C38="","",C38))</f>
        <v/>
      </c>
      <c r="T28" s="295" t="str">
        <f t="shared" si="0"/>
        <v/>
      </c>
      <c r="U28" s="295" t="str">
        <f t="shared" si="1"/>
        <v/>
      </c>
      <c r="V28" s="295" t="str">
        <f t="shared" si="2"/>
        <v/>
      </c>
      <c r="W28" s="295" t="str">
        <f t="shared" si="3"/>
        <v/>
      </c>
      <c r="X28" s="295" t="str">
        <f t="shared" si="4"/>
        <v/>
      </c>
      <c r="Y28" s="673" t="str">
        <f t="shared" si="5"/>
        <v/>
      </c>
      <c r="Z28" s="590">
        <v>37</v>
      </c>
      <c r="AA28" s="677" t="str">
        <f>IF(A38="","",D38)</f>
        <v/>
      </c>
      <c r="AB28" s="663" t="str">
        <f t="shared" si="6"/>
        <v/>
      </c>
      <c r="AC28" s="663" t="str">
        <f t="shared" si="7"/>
        <v/>
      </c>
      <c r="AD28" s="663" t="str">
        <f t="shared" si="8"/>
        <v/>
      </c>
      <c r="AE28" s="590"/>
      <c r="AF28" s="590"/>
      <c r="AG28" s="590"/>
      <c r="AH28" s="590"/>
      <c r="AI28" s="590"/>
      <c r="AJ28" s="590"/>
      <c r="AK28" s="590"/>
      <c r="AL28" s="590"/>
    </row>
    <row r="29" spans="1:38" s="591" customFormat="1" ht="44.1" customHeight="1">
      <c r="A29" s="901"/>
      <c r="B29" s="865" t="str">
        <f>IF(ISBLANK(【入力シート】栽培計画書!$B$6),"",(【入力シート】栽培計画書!$B$6))</f>
        <v/>
      </c>
      <c r="C29" s="881" t="s">
        <v>27</v>
      </c>
      <c r="D29" s="881"/>
      <c r="E29" s="881"/>
      <c r="F29" s="882"/>
      <c r="G29" s="943" t="str">
        <f>IF(ISBLANK(【入力シート】栽培計画書!$Q$8),"",(【入力シート】栽培計画書!$Q$8))</f>
        <v/>
      </c>
      <c r="H29" s="944"/>
      <c r="I29" s="944"/>
      <c r="J29" s="944"/>
      <c r="K29" s="944"/>
      <c r="L29" s="944"/>
      <c r="M29" s="945"/>
      <c r="N29" s="590"/>
      <c r="O29" s="590"/>
      <c r="P29" s="600" t="s">
        <v>498</v>
      </c>
      <c r="Q29" s="301" t="str">
        <f>IF(A57="","",B57)</f>
        <v/>
      </c>
      <c r="R29" s="301" t="str">
        <f>IF(A57="","",A57)</f>
        <v/>
      </c>
      <c r="S29" s="664" t="str">
        <f>IF(A57="","",IF(C57="","",C57))</f>
        <v/>
      </c>
      <c r="T29" s="664" t="str">
        <f t="shared" si="0"/>
        <v/>
      </c>
      <c r="U29" s="664" t="str">
        <f t="shared" si="1"/>
        <v/>
      </c>
      <c r="V29" s="664" t="str">
        <f t="shared" si="2"/>
        <v/>
      </c>
      <c r="W29" s="664" t="str">
        <f t="shared" si="3"/>
        <v/>
      </c>
      <c r="X29" s="664" t="str">
        <f t="shared" si="4"/>
        <v/>
      </c>
      <c r="Y29" s="664" t="str">
        <f t="shared" si="5"/>
        <v/>
      </c>
      <c r="Z29" s="590">
        <v>56</v>
      </c>
      <c r="AA29" s="677" t="str">
        <f>IF(A57="","",D57)</f>
        <v/>
      </c>
      <c r="AB29" s="663" t="str">
        <f t="shared" si="6"/>
        <v/>
      </c>
      <c r="AC29" s="663" t="str">
        <f t="shared" si="7"/>
        <v/>
      </c>
      <c r="AD29" s="663" t="str">
        <f t="shared" si="8"/>
        <v/>
      </c>
      <c r="AE29" s="590"/>
      <c r="AF29" s="590"/>
      <c r="AG29" s="590"/>
      <c r="AH29" s="590"/>
      <c r="AI29" s="590"/>
      <c r="AJ29" s="590"/>
      <c r="AK29" s="590"/>
      <c r="AL29" s="590"/>
    </row>
    <row r="30" spans="1:38" s="591" customFormat="1" ht="44.1" customHeight="1" thickBot="1">
      <c r="A30" s="902"/>
      <c r="B30" s="866" t="str">
        <f>IF(ISBLANK(【入力シート】栽培計画書!$B$6),"",(【入力シート】栽培計画書!$B$6))</f>
        <v/>
      </c>
      <c r="C30" s="886" t="s">
        <v>28</v>
      </c>
      <c r="D30" s="887"/>
      <c r="E30" s="887"/>
      <c r="F30" s="888"/>
      <c r="G30" s="946" t="str">
        <f>IF(ISBLANK(【入力シート】栽培計画書!$U$8),"",(【入力シート】栽培計画書!$U$8))</f>
        <v/>
      </c>
      <c r="H30" s="947"/>
      <c r="I30" s="947"/>
      <c r="J30" s="947"/>
      <c r="K30" s="947"/>
      <c r="L30" s="947"/>
      <c r="M30" s="948"/>
      <c r="N30" s="590"/>
      <c r="O30" s="590"/>
      <c r="P30" s="600" t="s">
        <v>486</v>
      </c>
      <c r="Q30" s="301" t="str">
        <f>IF(A64="","",B64)</f>
        <v/>
      </c>
      <c r="R30" s="301" t="str">
        <f>IF(A64="","",A64)</f>
        <v/>
      </c>
      <c r="S30" s="665" t="str">
        <f>IF(A64="","",IF(C64="","",C64))</f>
        <v/>
      </c>
      <c r="T30" s="301" t="str">
        <f t="shared" si="0"/>
        <v/>
      </c>
      <c r="U30" s="301" t="str">
        <f t="shared" si="1"/>
        <v/>
      </c>
      <c r="V30" s="301" t="str">
        <f t="shared" si="2"/>
        <v/>
      </c>
      <c r="W30" s="301" t="str">
        <f t="shared" si="3"/>
        <v/>
      </c>
      <c r="X30" s="301" t="str">
        <f t="shared" si="4"/>
        <v/>
      </c>
      <c r="Y30" s="672" t="str">
        <f t="shared" si="5"/>
        <v/>
      </c>
      <c r="Z30" s="590">
        <v>63</v>
      </c>
      <c r="AA30" s="677" t="str">
        <f>IF(A64="","",D64)</f>
        <v/>
      </c>
      <c r="AB30" s="663" t="str">
        <f t="shared" si="6"/>
        <v/>
      </c>
      <c r="AC30" s="663" t="str">
        <f t="shared" si="7"/>
        <v/>
      </c>
      <c r="AD30" s="663" t="str">
        <f t="shared" si="8"/>
        <v/>
      </c>
      <c r="AE30" s="590"/>
      <c r="AF30" s="590"/>
      <c r="AG30" s="590"/>
      <c r="AH30" s="590"/>
      <c r="AI30" s="590"/>
      <c r="AJ30" s="590"/>
      <c r="AK30" s="590"/>
      <c r="AL30" s="590"/>
    </row>
    <row r="31" spans="1:38" s="591" customFormat="1" ht="24" customHeight="1">
      <c r="A31" s="900" t="str">
        <f>IF(ISBLANK(【入力シート】栽培計画書!$B$9),"",(【入力シート】栽培計画書!$B$9))</f>
        <v/>
      </c>
      <c r="B31" s="864" t="str">
        <f>IF(ISBLANK(【入力シート】栽培計画書!$C$9),"",(【入力シート】栽培計画書!$C$9))</f>
        <v/>
      </c>
      <c r="C31" s="867" t="str">
        <f>IF(ISBLANK(【入力シート】栽培計画書!$D$9),"",(【入力シート】栽培計画書!$D$9))</f>
        <v/>
      </c>
      <c r="D31" s="870" t="str">
        <f>IF(ISBLANK(【入力シート】栽培計画書!$F$9),"",(【入力シート】栽培計画書!$F$9))</f>
        <v/>
      </c>
      <c r="E31" s="659" t="str">
        <f>IF(ISBLANK(【入力シート】栽培計画書!$G$9),"",(【入力シート】栽培計画書!$G$9))</f>
        <v/>
      </c>
      <c r="F31" s="589" t="s">
        <v>878</v>
      </c>
      <c r="G31" s="873" t="str">
        <f>IF(ISBLANK(【入力シート】栽培計画書!$I$9),"",(【入力シート】栽培計画書!$I$9))</f>
        <v/>
      </c>
      <c r="H31" s="899" t="str">
        <f>IF(ISBLANK(【入力シート】栽培計画書!$J$9),"",IF(OR(【入力シート】栽培計画書!$I$9=List!$E$2,【入力シート】栽培計画書!$I$9=List!$E$4),【入力シート】栽培計画書!$J$9&amp;"kg/10a",IF(【入力シート】栽培計画書!$I$9=List!$E$3,"播種量"&amp;【入力シート】栽培計画書!$J$9&amp;"kg/10a","")))</f>
        <v/>
      </c>
      <c r="I31" s="873" t="str">
        <f>IF(ISBLANK(【入力シート】栽培計画書!$N$9),"",(【入力シート】栽培計画書!$N$9))</f>
        <v/>
      </c>
      <c r="J31" s="931" t="str">
        <f>IF(ISBLANK(【入力シート】栽培計画書!$P$9),"",(【入力シート】栽培計画書!$P$9))</f>
        <v/>
      </c>
      <c r="K31" s="873" t="str">
        <f>IF(ISBLANK(【入力シート】栽培計画書!$R$9),"",(【入力シート】栽培計画書!$R$9))</f>
        <v/>
      </c>
      <c r="L31" s="934" t="str">
        <f>IF(ISBLANK(【入力シート】栽培計画書!$T$9),"",(【入力シート】栽培計画書!$T$9))</f>
        <v/>
      </c>
      <c r="M31" s="937" t="str">
        <f>IF(ISBLANK(【入力シート】栽培計画書!$V$9),"",(【入力シート】栽培計画書!$V$9))</f>
        <v/>
      </c>
      <c r="N31" s="590"/>
      <c r="O31" s="590"/>
      <c r="P31" s="600" t="s">
        <v>487</v>
      </c>
      <c r="Q31" s="301" t="str">
        <f>IF(A71="","",B71)</f>
        <v/>
      </c>
      <c r="R31" s="301" t="str">
        <f>IF(A71="","",A71)</f>
        <v/>
      </c>
      <c r="S31" s="665" t="str">
        <f>IF(A71="","",IF(C71="","",C71))</f>
        <v/>
      </c>
      <c r="T31" s="301" t="str">
        <f t="shared" si="0"/>
        <v/>
      </c>
      <c r="U31" s="301" t="str">
        <f t="shared" si="1"/>
        <v/>
      </c>
      <c r="V31" s="301" t="str">
        <f t="shared" si="2"/>
        <v/>
      </c>
      <c r="W31" s="301" t="str">
        <f t="shared" si="3"/>
        <v/>
      </c>
      <c r="X31" s="301" t="str">
        <f t="shared" si="4"/>
        <v/>
      </c>
      <c r="Y31" s="672" t="str">
        <f t="shared" si="5"/>
        <v/>
      </c>
      <c r="Z31" s="590">
        <v>70</v>
      </c>
      <c r="AA31" s="677" t="str">
        <f>IF(A71="","",D71)</f>
        <v/>
      </c>
      <c r="AB31" s="663" t="str">
        <f t="shared" si="6"/>
        <v/>
      </c>
      <c r="AC31" s="663" t="str">
        <f t="shared" si="7"/>
        <v/>
      </c>
      <c r="AD31" s="663" t="str">
        <f t="shared" si="8"/>
        <v/>
      </c>
      <c r="AE31" s="590"/>
      <c r="AF31" s="590"/>
      <c r="AG31" s="590"/>
      <c r="AH31" s="590"/>
      <c r="AI31" s="590"/>
      <c r="AJ31" s="590"/>
      <c r="AK31" s="590"/>
      <c r="AL31" s="590"/>
    </row>
    <row r="32" spans="1:38" s="591" customFormat="1" ht="12" customHeight="1">
      <c r="A32" s="901"/>
      <c r="B32" s="865" t="str">
        <f>IF(ISBLANK(【入力シート】栽培計画書!$B$6),"",(【入力シート】栽培計画書!$B$6))</f>
        <v/>
      </c>
      <c r="C32" s="868" t="str">
        <f>IF(ISBLANK(【入力シート】栽培計画書!$B$6),"",(【入力シート】栽培計画書!$B$6))</f>
        <v/>
      </c>
      <c r="D32" s="871" t="str">
        <f>IF(ISBLANK(【入力シート】栽培計画書!$B$6),"",(【入力シート】栽培計画書!$B$6))</f>
        <v/>
      </c>
      <c r="E32" s="875" t="s">
        <v>879</v>
      </c>
      <c r="F32" s="876"/>
      <c r="G32" s="874" t="str">
        <f>IF(ISBLANK(【入力シート】栽培計画書!$B$6),"",(【入力シート】栽培計画書!$B$6))</f>
        <v/>
      </c>
      <c r="H32" s="879" t="str">
        <f>IF(ISBLANK(【入力シート】栽培計画書!$B$6),"",(【入力シート】栽培計画書!$B$6))</f>
        <v/>
      </c>
      <c r="I32" s="874" t="str">
        <f>IF(ISBLANK(【入力シート】栽培計画書!$B$6),"",(【入力シート】栽培計画書!$B$6))</f>
        <v/>
      </c>
      <c r="J32" s="932" t="str">
        <f>IF(ISBLANK(【入力シート】栽培計画書!$B$6),"",(【入力シート】栽培計画書!$B$6))</f>
        <v/>
      </c>
      <c r="K32" s="874" t="str">
        <f>IF(ISBLANK(【入力シート】栽培計画書!$B$6),"",(【入力シート】栽培計画書!$B$6))</f>
        <v/>
      </c>
      <c r="L32" s="935" t="str">
        <f>IF(ISBLANK(【入力シート】栽培計画書!$B$6),"",(【入力シート】栽培計画書!$B$6))</f>
        <v/>
      </c>
      <c r="M32" s="938" t="str">
        <f>IF(ISBLANK(【入力シート】栽培計画書!$B$6),"",(【入力シート】栽培計画書!$B$6))</f>
        <v/>
      </c>
      <c r="N32" s="590"/>
      <c r="O32" s="590"/>
      <c r="P32" s="600" t="s">
        <v>488</v>
      </c>
      <c r="Q32" s="301" t="str">
        <f>IF(A78="","",B78)</f>
        <v/>
      </c>
      <c r="R32" s="301" t="str">
        <f>IF(A78="","",A78)</f>
        <v/>
      </c>
      <c r="S32" s="665" t="str">
        <f>IF(A78="","",IF(C78="","",C78))</f>
        <v/>
      </c>
      <c r="T32" s="301" t="str">
        <f t="shared" si="0"/>
        <v/>
      </c>
      <c r="U32" s="301" t="str">
        <f t="shared" si="1"/>
        <v/>
      </c>
      <c r="V32" s="301" t="str">
        <f t="shared" si="2"/>
        <v/>
      </c>
      <c r="W32" s="301" t="str">
        <f t="shared" si="3"/>
        <v/>
      </c>
      <c r="X32" s="301" t="str">
        <f t="shared" si="4"/>
        <v/>
      </c>
      <c r="Y32" s="672" t="str">
        <f t="shared" si="5"/>
        <v/>
      </c>
      <c r="Z32" s="590">
        <v>77</v>
      </c>
      <c r="AA32" s="677" t="str">
        <f>IF(A78="","",D78)</f>
        <v/>
      </c>
      <c r="AB32" s="663" t="str">
        <f t="shared" si="6"/>
        <v/>
      </c>
      <c r="AC32" s="663" t="str">
        <f t="shared" si="7"/>
        <v/>
      </c>
      <c r="AD32" s="663" t="str">
        <f t="shared" si="8"/>
        <v/>
      </c>
      <c r="AE32" s="590"/>
      <c r="AF32" s="590"/>
      <c r="AG32" s="590"/>
      <c r="AH32" s="590"/>
      <c r="AI32" s="590"/>
      <c r="AJ32" s="590"/>
      <c r="AK32" s="590"/>
      <c r="AL32" s="590"/>
    </row>
    <row r="33" spans="1:38" s="591" customFormat="1" ht="12" customHeight="1">
      <c r="A33" s="901"/>
      <c r="B33" s="865" t="str">
        <f>IF(ISBLANK(【入力シート】栽培計画書!$B$6),"",(【入力シート】栽培計画書!$B$6))</f>
        <v/>
      </c>
      <c r="C33" s="869" t="str">
        <f>IF(ISBLANK(【入力シート】栽培計画書!$B$6),"",(【入力シート】栽培計画書!$B$6))</f>
        <v/>
      </c>
      <c r="D33" s="871" t="str">
        <f>IF(ISBLANK(【入力シート】栽培計画書!$B$6),"",(【入力シート】栽培計画書!$B$6))</f>
        <v/>
      </c>
      <c r="E33" s="875"/>
      <c r="F33" s="876"/>
      <c r="G33" s="877" t="str">
        <f>IF(ISBLANK(【入力シート】栽培計画書!$K$9),"",(【入力シート】栽培計画書!$K$9))</f>
        <v/>
      </c>
      <c r="H33" s="879" t="str">
        <f>IF(ISBLANK(【入力シート】栽培計画書!$L$9),"",IF(OR(【入力シート】栽培計画書!$K$9=List!$E$2,【入力シート】栽培計画書!$K$9=List!$E$4),【入力シート】栽培計画書!$L$9&amp;"kg/10a",IF(【入力シート】栽培計画書!$K$9=List!$E$3,"播種量"&amp;【入力シート】栽培計画書!$L$9&amp;"kg/10a","")))</f>
        <v/>
      </c>
      <c r="I33" s="877" t="str">
        <f>IF(ISBLANK(【入力シート】栽培計画書!$O$9),"",(【入力シート】栽培計画書!$O$9))</f>
        <v/>
      </c>
      <c r="J33" s="932" t="str">
        <f>IF(ISBLANK(【入力シート】栽培計画書!$N$6),"",(【入力シート】栽培計画書!$N$6))</f>
        <v/>
      </c>
      <c r="K33" s="877" t="str">
        <f>IF(ISBLANK(【入力シート】栽培計画書!$S$9),"",(【入力シート】栽培計画書!$S$9))</f>
        <v/>
      </c>
      <c r="L33" s="935" t="str">
        <f>IF(ISBLANK(【入力シート】栽培計画書!$N$6),"",(【入力シート】栽培計画書!$N$6))</f>
        <v/>
      </c>
      <c r="M33" s="938" t="str">
        <f>IF(ISBLANK(【入力シート】栽培計画書!$B$6),"",(【入力シート】栽培計画書!$B$6))</f>
        <v/>
      </c>
      <c r="N33" s="590"/>
      <c r="O33" s="590"/>
      <c r="P33" s="604" t="s">
        <v>489</v>
      </c>
      <c r="Q33" s="295" t="str">
        <f>IF(A85="","",B85)</f>
        <v/>
      </c>
      <c r="R33" s="295" t="str">
        <f>IF(A85="","",A85)</f>
        <v/>
      </c>
      <c r="S33" s="294" t="str">
        <f>IF(A85="","",IF(C85="","",C85))</f>
        <v/>
      </c>
      <c r="T33" s="295" t="str">
        <f t="shared" si="0"/>
        <v/>
      </c>
      <c r="U33" s="295" t="str">
        <f t="shared" si="1"/>
        <v/>
      </c>
      <c r="V33" s="295" t="str">
        <f t="shared" si="2"/>
        <v/>
      </c>
      <c r="W33" s="295" t="str">
        <f t="shared" si="3"/>
        <v/>
      </c>
      <c r="X33" s="295" t="str">
        <f t="shared" si="4"/>
        <v/>
      </c>
      <c r="Y33" s="673" t="str">
        <f t="shared" si="5"/>
        <v/>
      </c>
      <c r="Z33" s="590">
        <v>84</v>
      </c>
      <c r="AA33" s="677" t="str">
        <f>IF(A85="","",D85)</f>
        <v/>
      </c>
      <c r="AB33" s="663" t="str">
        <f t="shared" si="6"/>
        <v/>
      </c>
      <c r="AC33" s="663" t="str">
        <f t="shared" si="7"/>
        <v/>
      </c>
      <c r="AD33" s="663" t="str">
        <f t="shared" si="8"/>
        <v/>
      </c>
      <c r="AE33" s="590"/>
      <c r="AF33" s="590"/>
      <c r="AG33" s="590"/>
      <c r="AH33" s="590"/>
      <c r="AI33" s="590"/>
      <c r="AJ33" s="590"/>
      <c r="AK33" s="590"/>
      <c r="AL33" s="590"/>
    </row>
    <row r="34" spans="1:38" s="591" customFormat="1" ht="24" customHeight="1">
      <c r="A34" s="901"/>
      <c r="B34" s="865" t="str">
        <f>IF(ISBLANK(【入力シート】栽培計画書!$B$6),"",(【入力シート】栽培計画書!$B$6))</f>
        <v/>
      </c>
      <c r="C34" s="660" t="str">
        <f>IF(ISBLANK(【入力シート】栽培計画書!$E$9),"",(【入力シート】栽培計画書!$E$9))</f>
        <v/>
      </c>
      <c r="D34" s="872" t="str">
        <f>IF(ISBLANK(【入力シート】栽培計画書!$B$6),"",(【入力シート】栽培計画書!$B$6))</f>
        <v/>
      </c>
      <c r="E34" s="661" t="str">
        <f>IF(ISBLANK(【入力シート】栽培計画書!$H$9),"",(【入力シート】栽培計画書!$H$9))</f>
        <v/>
      </c>
      <c r="F34" s="592" t="s">
        <v>878</v>
      </c>
      <c r="G34" s="878" t="str">
        <f>IF(ISBLANK(【入力シート】栽培計画書!$B$6),"",(【入力シート】栽培計画書!$B$6))</f>
        <v/>
      </c>
      <c r="H34" s="880" t="str">
        <f>IF(ISBLANK(【入力シート】栽培計画書!$B$6),"",(【入力シート】栽培計画書!$B$6))</f>
        <v/>
      </c>
      <c r="I34" s="878" t="str">
        <f>IF(ISBLANK(【入力シート】栽培計画書!$B$6),"",(【入力シート】栽培計画書!$B$6))</f>
        <v/>
      </c>
      <c r="J34" s="933" t="str">
        <f>IF(ISBLANK(【入力シート】栽培計画書!$B$6),"",(【入力シート】栽培計画書!$B$6))</f>
        <v/>
      </c>
      <c r="K34" s="878" t="str">
        <f>IF(ISBLANK(【入力シート】栽培計画書!$B$6),"",(【入力シート】栽培計画書!$B$6))</f>
        <v/>
      </c>
      <c r="L34" s="936" t="str">
        <f>IF(ISBLANK(【入力シート】栽培計画書!$B$6),"",(【入力シート】栽培計画書!$B$6))</f>
        <v/>
      </c>
      <c r="M34" s="939" t="str">
        <f>IF(ISBLANK(【入力シート】栽培計画書!$B$6),"",(【入力シート】栽培計画書!$B$6))</f>
        <v/>
      </c>
      <c r="N34" s="590"/>
      <c r="O34" s="663" t="str">
        <f>IF(ISNUMBER(SEARCH("施設", C31)), "施設", IF(ISNUMBER(SEARCH("露地", C31)), "露地", "露地施設"))</f>
        <v>露地施設</v>
      </c>
      <c r="P34" s="600" t="s">
        <v>499</v>
      </c>
      <c r="Q34" s="301" t="str">
        <f>IF(A104="","",B104)</f>
        <v/>
      </c>
      <c r="R34" s="666" t="str">
        <f>IF(A104="","",A104)</f>
        <v/>
      </c>
      <c r="S34" s="665" t="str">
        <f>IF(A104="","",IF(C104="","",C104))</f>
        <v/>
      </c>
      <c r="T34" s="301" t="str">
        <f t="shared" si="0"/>
        <v/>
      </c>
      <c r="U34" s="301" t="str">
        <f t="shared" si="1"/>
        <v/>
      </c>
      <c r="V34" s="301" t="str">
        <f t="shared" si="2"/>
        <v/>
      </c>
      <c r="W34" s="301" t="str">
        <f t="shared" si="3"/>
        <v/>
      </c>
      <c r="X34" s="301" t="str">
        <f t="shared" si="4"/>
        <v/>
      </c>
      <c r="Y34" s="301" t="str">
        <f t="shared" si="5"/>
        <v/>
      </c>
      <c r="Z34" s="590">
        <v>103</v>
      </c>
      <c r="AA34" s="677" t="str">
        <f>IF(A104="","",D104)</f>
        <v/>
      </c>
      <c r="AB34" s="663" t="str">
        <f t="shared" si="6"/>
        <v/>
      </c>
      <c r="AC34" s="663" t="str">
        <f t="shared" si="7"/>
        <v/>
      </c>
      <c r="AD34" s="663" t="str">
        <f t="shared" si="8"/>
        <v/>
      </c>
      <c r="AE34" s="590"/>
      <c r="AF34" s="590"/>
      <c r="AG34" s="590"/>
      <c r="AH34" s="590"/>
      <c r="AI34" s="590"/>
      <c r="AJ34" s="590"/>
      <c r="AK34" s="590"/>
      <c r="AL34" s="590"/>
    </row>
    <row r="35" spans="1:38" s="591" customFormat="1" ht="44.1" customHeight="1">
      <c r="A35" s="901"/>
      <c r="B35" s="865" t="str">
        <f>IF(ISBLANK(【入力シート】栽培計画書!$B$6),"",(【入力シート】栽培計画書!$B$6))</f>
        <v/>
      </c>
      <c r="C35" s="892" t="s">
        <v>26</v>
      </c>
      <c r="D35" s="893"/>
      <c r="E35" s="894"/>
      <c r="F35" s="895"/>
      <c r="G35" s="940" t="str">
        <f>IF(ISBLANK(【入力シート】栽培計画書!$M$9),"",(【入力シート】栽培計画書!$M$9))</f>
        <v/>
      </c>
      <c r="H35" s="941"/>
      <c r="I35" s="941"/>
      <c r="J35" s="941"/>
      <c r="K35" s="941"/>
      <c r="L35" s="941"/>
      <c r="M35" s="942"/>
      <c r="N35" s="590"/>
      <c r="O35" s="590"/>
      <c r="P35" s="600" t="s">
        <v>486</v>
      </c>
      <c r="Q35" s="666" t="str">
        <f>IF(A111="","",B111)</f>
        <v/>
      </c>
      <c r="R35" s="666" t="str">
        <f>IF(A111="","",A111)</f>
        <v/>
      </c>
      <c r="S35" s="665" t="str">
        <f>IF(A111="","",IF(C111="","",C111))</f>
        <v/>
      </c>
      <c r="T35" s="301" t="str">
        <f t="shared" si="0"/>
        <v/>
      </c>
      <c r="U35" s="301" t="str">
        <f t="shared" si="1"/>
        <v/>
      </c>
      <c r="V35" s="301" t="str">
        <f t="shared" si="2"/>
        <v/>
      </c>
      <c r="W35" s="301" t="str">
        <f t="shared" si="3"/>
        <v/>
      </c>
      <c r="X35" s="301" t="str">
        <f t="shared" si="4"/>
        <v/>
      </c>
      <c r="Y35" s="672" t="str">
        <f t="shared" si="5"/>
        <v/>
      </c>
      <c r="Z35" s="590">
        <v>110</v>
      </c>
      <c r="AA35" s="677" t="str">
        <f>IF(A111="","",D111)</f>
        <v/>
      </c>
      <c r="AB35" s="663" t="str">
        <f t="shared" si="6"/>
        <v/>
      </c>
      <c r="AC35" s="663" t="str">
        <f t="shared" si="7"/>
        <v/>
      </c>
      <c r="AD35" s="663" t="str">
        <f t="shared" si="8"/>
        <v/>
      </c>
      <c r="AE35" s="590"/>
      <c r="AF35" s="590"/>
      <c r="AG35" s="590"/>
      <c r="AH35" s="590"/>
      <c r="AI35" s="590"/>
      <c r="AJ35" s="590"/>
      <c r="AK35" s="590"/>
      <c r="AL35" s="590"/>
    </row>
    <row r="36" spans="1:38" s="591" customFormat="1" ht="44.1" customHeight="1">
      <c r="A36" s="901"/>
      <c r="B36" s="865" t="str">
        <f>IF(ISBLANK(【入力シート】栽培計画書!$B$6),"",(【入力シート】栽培計画書!$B$6))</f>
        <v/>
      </c>
      <c r="C36" s="881" t="s">
        <v>27</v>
      </c>
      <c r="D36" s="881"/>
      <c r="E36" s="881"/>
      <c r="F36" s="882"/>
      <c r="G36" s="943" t="str">
        <f>IF(ISBLANK(【入力シート】栽培計画書!$Q$9),"",(【入力シート】栽培計画書!$Q$9))</f>
        <v/>
      </c>
      <c r="H36" s="944"/>
      <c r="I36" s="944"/>
      <c r="J36" s="944"/>
      <c r="K36" s="944"/>
      <c r="L36" s="944"/>
      <c r="M36" s="945"/>
      <c r="N36" s="590"/>
      <c r="O36" s="590"/>
      <c r="P36" s="600" t="s">
        <v>487</v>
      </c>
      <c r="Q36" s="666" t="str">
        <f>IF(A118="","",B118)</f>
        <v/>
      </c>
      <c r="R36" s="666" t="str">
        <f>IF(A118="","",A118)</f>
        <v/>
      </c>
      <c r="S36" s="665" t="str">
        <f>IF(A118="","",IF(C118="","",C118))</f>
        <v/>
      </c>
      <c r="T36" s="301" t="str">
        <f t="shared" si="0"/>
        <v/>
      </c>
      <c r="U36" s="301" t="str">
        <f t="shared" si="1"/>
        <v/>
      </c>
      <c r="V36" s="301" t="str">
        <f t="shared" si="2"/>
        <v/>
      </c>
      <c r="W36" s="301" t="str">
        <f t="shared" si="3"/>
        <v/>
      </c>
      <c r="X36" s="301" t="str">
        <f t="shared" si="4"/>
        <v/>
      </c>
      <c r="Y36" s="672" t="str">
        <f t="shared" si="5"/>
        <v/>
      </c>
      <c r="Z36" s="590">
        <v>117</v>
      </c>
      <c r="AA36" s="677" t="str">
        <f>IF(A118="","",D118)</f>
        <v/>
      </c>
      <c r="AB36" s="663" t="str">
        <f t="shared" si="6"/>
        <v/>
      </c>
      <c r="AC36" s="663" t="str">
        <f t="shared" si="7"/>
        <v/>
      </c>
      <c r="AD36" s="663" t="str">
        <f t="shared" si="8"/>
        <v/>
      </c>
      <c r="AE36" s="590"/>
      <c r="AF36" s="590"/>
      <c r="AG36" s="590"/>
      <c r="AH36" s="590"/>
      <c r="AI36" s="590"/>
      <c r="AJ36" s="590"/>
      <c r="AK36" s="590"/>
      <c r="AL36" s="590"/>
    </row>
    <row r="37" spans="1:38" s="591" customFormat="1" ht="44.1" customHeight="1" thickBot="1">
      <c r="A37" s="902"/>
      <c r="B37" s="866" t="str">
        <f>IF(ISBLANK(【入力シート】栽培計画書!$B$6),"",(【入力シート】栽培計画書!$B$6))</f>
        <v/>
      </c>
      <c r="C37" s="886" t="s">
        <v>28</v>
      </c>
      <c r="D37" s="887"/>
      <c r="E37" s="887"/>
      <c r="F37" s="888"/>
      <c r="G37" s="946" t="str">
        <f>IF(ISBLANK(【入力シート】栽培計画書!$U$9),"",(【入力シート】栽培計画書!$U$9))</f>
        <v/>
      </c>
      <c r="H37" s="947"/>
      <c r="I37" s="947"/>
      <c r="J37" s="947"/>
      <c r="K37" s="947"/>
      <c r="L37" s="947"/>
      <c r="M37" s="948"/>
      <c r="N37" s="590"/>
      <c r="O37" s="590"/>
      <c r="P37" s="600" t="s">
        <v>488</v>
      </c>
      <c r="Q37" s="666" t="str">
        <f>IF(A125="","",B125)</f>
        <v/>
      </c>
      <c r="R37" s="666" t="str">
        <f>IF(A125="","",A125)</f>
        <v/>
      </c>
      <c r="S37" s="665" t="str">
        <f>IF(A125="","",IF(C125="","",C125))</f>
        <v/>
      </c>
      <c r="T37" s="301" t="str">
        <f t="shared" si="0"/>
        <v/>
      </c>
      <c r="U37" s="301" t="str">
        <f t="shared" si="1"/>
        <v/>
      </c>
      <c r="V37" s="301" t="str">
        <f t="shared" si="2"/>
        <v/>
      </c>
      <c r="W37" s="301" t="str">
        <f t="shared" si="3"/>
        <v/>
      </c>
      <c r="X37" s="301" t="str">
        <f t="shared" si="4"/>
        <v/>
      </c>
      <c r="Y37" s="672" t="str">
        <f t="shared" si="5"/>
        <v/>
      </c>
      <c r="Z37" s="590">
        <v>124</v>
      </c>
      <c r="AA37" s="677" t="str">
        <f>IF(A125="","",D125)</f>
        <v/>
      </c>
      <c r="AB37" s="663" t="str">
        <f t="shared" si="6"/>
        <v/>
      </c>
      <c r="AC37" s="663" t="str">
        <f t="shared" si="7"/>
        <v/>
      </c>
      <c r="AD37" s="663" t="str">
        <f t="shared" si="8"/>
        <v/>
      </c>
      <c r="AE37" s="590"/>
      <c r="AF37" s="590"/>
      <c r="AG37" s="590"/>
      <c r="AH37" s="590"/>
      <c r="AI37" s="590"/>
      <c r="AJ37" s="590"/>
      <c r="AK37" s="590"/>
      <c r="AL37" s="590"/>
    </row>
    <row r="38" spans="1:38" s="591" customFormat="1" ht="24" customHeight="1">
      <c r="A38" s="900" t="str">
        <f>IF(ISBLANK(【入力シート】栽培計画書!$B$10),"",(【入力シート】栽培計画書!$B$10))</f>
        <v/>
      </c>
      <c r="B38" s="864" t="str">
        <f>IF(ISBLANK(【入力シート】栽培計画書!$C$10),"",(【入力シート】栽培計画書!$C$10))</f>
        <v/>
      </c>
      <c r="C38" s="867" t="str">
        <f>IF(ISBLANK(【入力シート】栽培計画書!$D$10),"",(【入力シート】栽培計画書!$D$10))</f>
        <v/>
      </c>
      <c r="D38" s="870" t="str">
        <f>IF(ISBLANK(【入力シート】栽培計画書!$F$10),"",(【入力シート】栽培計画書!$F$10))</f>
        <v/>
      </c>
      <c r="E38" s="659" t="str">
        <f>IF(ISBLANK(【入力シート】栽培計画書!$G$10),"",(【入力シート】栽培計画書!$G$10))</f>
        <v/>
      </c>
      <c r="F38" s="589" t="s">
        <v>878</v>
      </c>
      <c r="G38" s="873" t="str">
        <f>IF(ISBLANK(【入力シート】栽培計画書!$I$10),"",(【入力シート】栽培計画書!$I$10))</f>
        <v/>
      </c>
      <c r="H38" s="899" t="str">
        <f>IF(ISBLANK(【入力シート】栽培計画書!$J$10),"",IF(OR(【入力シート】栽培計画書!$I$10=List!$E$2,【入力シート】栽培計画書!$I$10=List!$E$4),【入力シート】栽培計画書!$J$10&amp;"kg/10a",IF(【入力シート】栽培計画書!$I$10=List!$E$3,"播種量"&amp;【入力シート】栽培計画書!$J$10&amp;"kg/10a","")))</f>
        <v/>
      </c>
      <c r="I38" s="873" t="str">
        <f>IF(ISBLANK(【入力シート】栽培計画書!$N$10),"",(【入力シート】栽培計画書!$N$10))</f>
        <v/>
      </c>
      <c r="J38" s="931" t="str">
        <f>IF(ISBLANK(【入力シート】栽培計画書!$P$10),"",(【入力シート】栽培計画書!$P$10))</f>
        <v/>
      </c>
      <c r="K38" s="873" t="str">
        <f>IF(ISBLANK(【入力シート】栽培計画書!$R$10),"",(【入力シート】栽培計画書!$R$10))</f>
        <v/>
      </c>
      <c r="L38" s="934" t="str">
        <f>IF(ISBLANK(【入力シート】栽培計画書!$T$10),"",(【入力シート】栽培計画書!$T$10))</f>
        <v/>
      </c>
      <c r="M38" s="937" t="str">
        <f>IF(ISBLANK(【入力シート】栽培計画書!$V$10),"",(【入力シート】栽培計画書!$V$10))</f>
        <v/>
      </c>
      <c r="N38" s="590"/>
      <c r="O38" s="590"/>
      <c r="P38" s="604" t="s">
        <v>489</v>
      </c>
      <c r="Q38" s="667" t="str">
        <f>IF(A132="","",B132)</f>
        <v/>
      </c>
      <c r="R38" s="667" t="str">
        <f>IF(A132="","",A132)</f>
        <v/>
      </c>
      <c r="S38" s="294" t="str">
        <f>IF(A132="","",IF(C132="","",C132))</f>
        <v/>
      </c>
      <c r="T38" s="295" t="str">
        <f t="shared" si="0"/>
        <v/>
      </c>
      <c r="U38" s="295" t="str">
        <f t="shared" si="1"/>
        <v/>
      </c>
      <c r="V38" s="295" t="str">
        <f t="shared" si="2"/>
        <v/>
      </c>
      <c r="W38" s="295" t="str">
        <f t="shared" si="3"/>
        <v/>
      </c>
      <c r="X38" s="295" t="str">
        <f t="shared" si="4"/>
        <v/>
      </c>
      <c r="Y38" s="673" t="str">
        <f t="shared" si="5"/>
        <v/>
      </c>
      <c r="Z38" s="590">
        <v>131</v>
      </c>
      <c r="AA38" s="677" t="str">
        <f>IF(A132="","",D132)</f>
        <v/>
      </c>
      <c r="AB38" s="663" t="str">
        <f t="shared" si="6"/>
        <v/>
      </c>
      <c r="AC38" s="663" t="str">
        <f t="shared" si="7"/>
        <v/>
      </c>
      <c r="AD38" s="663" t="str">
        <f t="shared" si="8"/>
        <v/>
      </c>
      <c r="AE38" s="590"/>
      <c r="AF38" s="590"/>
      <c r="AG38" s="590"/>
      <c r="AH38" s="590"/>
      <c r="AI38" s="590"/>
      <c r="AJ38" s="590"/>
      <c r="AK38" s="590"/>
      <c r="AL38" s="590"/>
    </row>
    <row r="39" spans="1:38" s="591" customFormat="1" ht="12" customHeight="1">
      <c r="A39" s="901"/>
      <c r="B39" s="865" t="str">
        <f>IF(ISBLANK(【入力シート】栽培計画書!$B$6),"",(【入力シート】栽培計画書!$B$6))</f>
        <v/>
      </c>
      <c r="C39" s="868" t="str">
        <f>IF(ISBLANK(【入力シート】栽培計画書!$B$6),"",(【入力シート】栽培計画書!$B$6))</f>
        <v/>
      </c>
      <c r="D39" s="871" t="str">
        <f>IF(ISBLANK(【入力シート】栽培計画書!$B$6),"",(【入力シート】栽培計画書!$B$6))</f>
        <v/>
      </c>
      <c r="E39" s="875" t="s">
        <v>879</v>
      </c>
      <c r="F39" s="876"/>
      <c r="G39" s="874" t="str">
        <f>IF(ISBLANK(【入力シート】栽培計画書!$B$6),"",(【入力シート】栽培計画書!$B$6))</f>
        <v/>
      </c>
      <c r="H39" s="879" t="str">
        <f>IF(ISBLANK(【入力シート】栽培計画書!$B$6),"",(【入力シート】栽培計画書!$B$6))</f>
        <v/>
      </c>
      <c r="I39" s="874" t="str">
        <f>IF(ISBLANK(【入力シート】栽培計画書!$B$6),"",(【入力シート】栽培計画書!$B$6))</f>
        <v/>
      </c>
      <c r="J39" s="932" t="str">
        <f>IF(ISBLANK(【入力シート】栽培計画書!$B$6),"",(【入力シート】栽培計画書!$B$6))</f>
        <v/>
      </c>
      <c r="K39" s="874" t="str">
        <f>IF(ISBLANK(【入力シート】栽培計画書!$B$6),"",(【入力シート】栽培計画書!$B$6))</f>
        <v/>
      </c>
      <c r="L39" s="935" t="str">
        <f>IF(ISBLANK(【入力シート】栽培計画書!$B$6),"",(【入力シート】栽培計画書!$B$6))</f>
        <v/>
      </c>
      <c r="M39" s="938" t="str">
        <f>IF(ISBLANK(【入力シート】栽培計画書!$B$6),"",(【入力シート】栽培計画書!$B$6))</f>
        <v/>
      </c>
      <c r="N39" s="590"/>
      <c r="O39" s="590"/>
      <c r="P39" s="600" t="s">
        <v>500</v>
      </c>
      <c r="Q39" s="666" t="str">
        <f>IF(A151="","",B151)</f>
        <v/>
      </c>
      <c r="R39" s="666" t="str">
        <f>IF(A151="","",A151)</f>
        <v/>
      </c>
      <c r="S39" s="665" t="str">
        <f>IF(A151="","",IF(C151="","",C151))</f>
        <v/>
      </c>
      <c r="T39" s="301" t="str">
        <f t="shared" si="0"/>
        <v/>
      </c>
      <c r="U39" s="301" t="str">
        <f t="shared" si="1"/>
        <v/>
      </c>
      <c r="V39" s="301" t="str">
        <f t="shared" si="2"/>
        <v/>
      </c>
      <c r="W39" s="301" t="str">
        <f t="shared" si="3"/>
        <v/>
      </c>
      <c r="X39" s="301" t="str">
        <f t="shared" si="4"/>
        <v/>
      </c>
      <c r="Y39" s="301" t="str">
        <f t="shared" si="5"/>
        <v/>
      </c>
      <c r="Z39" s="590">
        <v>150</v>
      </c>
      <c r="AA39" s="677" t="str">
        <f>IF(A151="","",D151)</f>
        <v/>
      </c>
      <c r="AB39" s="663" t="str">
        <f t="shared" si="6"/>
        <v/>
      </c>
      <c r="AC39" s="663" t="str">
        <f t="shared" si="7"/>
        <v/>
      </c>
      <c r="AD39" s="663" t="str">
        <f t="shared" si="8"/>
        <v/>
      </c>
      <c r="AE39" s="590"/>
      <c r="AF39" s="590"/>
      <c r="AG39" s="590"/>
      <c r="AH39" s="590"/>
      <c r="AI39" s="590"/>
      <c r="AJ39" s="590"/>
      <c r="AK39" s="590"/>
      <c r="AL39" s="590"/>
    </row>
    <row r="40" spans="1:38" s="591" customFormat="1" ht="12" customHeight="1">
      <c r="A40" s="901"/>
      <c r="B40" s="865" t="str">
        <f>IF(ISBLANK(【入力シート】栽培計画書!$B$6),"",(【入力シート】栽培計画書!$B$6))</f>
        <v/>
      </c>
      <c r="C40" s="869" t="str">
        <f>IF(ISBLANK(【入力シート】栽培計画書!$B$6),"",(【入力シート】栽培計画書!$B$6))</f>
        <v/>
      </c>
      <c r="D40" s="871" t="str">
        <f>IF(ISBLANK(【入力シート】栽培計画書!$B$6),"",(【入力シート】栽培計画書!$B$6))</f>
        <v/>
      </c>
      <c r="E40" s="875"/>
      <c r="F40" s="876"/>
      <c r="G40" s="877" t="str">
        <f>IF(ISBLANK(【入力シート】栽培計画書!$K$10),"",(【入力シート】栽培計画書!$K$10))</f>
        <v/>
      </c>
      <c r="H40" s="949" t="str">
        <f>IF(ISBLANK(【入力シート】栽培計画書!$L$10),"",IF(OR(【入力シート】栽培計画書!$K$10=List!$E$2,【入力シート】栽培計画書!$K$10=List!$E$4),【入力シート】栽培計画書!$L$10&amp;"kg/10a",IF(【入力シート】栽培計画書!$K$10=List!$E$3,"播種量"&amp;【入力シート】栽培計画書!$L$10&amp;"kg/10a","")))</f>
        <v/>
      </c>
      <c r="I40" s="877" t="str">
        <f>IF(ISBLANK(【入力シート】栽培計画書!$O$10),"",(【入力シート】栽培計画書!$O$10))</f>
        <v/>
      </c>
      <c r="J40" s="932" t="str">
        <f>IF(ISBLANK(【入力シート】栽培計画書!$N$6),"",(【入力シート】栽培計画書!$N$6))</f>
        <v/>
      </c>
      <c r="K40" s="877" t="str">
        <f>IF(ISBLANK(【入力シート】栽培計画書!$S$10),"",(【入力シート】栽培計画書!$S$10))</f>
        <v/>
      </c>
      <c r="L40" s="935" t="str">
        <f>IF(ISBLANK(【入力シート】栽培計画書!$N$6),"",(【入力シート】栽培計画書!$N$6))</f>
        <v/>
      </c>
      <c r="M40" s="938" t="str">
        <f>IF(ISBLANK(【入力シート】栽培計画書!$B$6),"",(【入力シート】栽培計画書!$B$6))</f>
        <v/>
      </c>
      <c r="N40" s="590"/>
      <c r="O40" s="590"/>
      <c r="P40" s="600" t="s">
        <v>486</v>
      </c>
      <c r="Q40" s="666" t="str">
        <f>IF(A158="","",B158)</f>
        <v/>
      </c>
      <c r="R40" s="666" t="str">
        <f>IF(A158="","",A158)</f>
        <v/>
      </c>
      <c r="S40" s="665" t="str">
        <f>IF(A158="","",IF(C158="","",C158))</f>
        <v/>
      </c>
      <c r="T40" s="301" t="str">
        <f t="shared" si="0"/>
        <v/>
      </c>
      <c r="U40" s="301" t="str">
        <f t="shared" si="1"/>
        <v/>
      </c>
      <c r="V40" s="301" t="str">
        <f t="shared" si="2"/>
        <v/>
      </c>
      <c r="W40" s="301" t="str">
        <f t="shared" si="3"/>
        <v/>
      </c>
      <c r="X40" s="301" t="str">
        <f t="shared" si="4"/>
        <v/>
      </c>
      <c r="Y40" s="672" t="str">
        <f t="shared" si="5"/>
        <v/>
      </c>
      <c r="Z40" s="590">
        <v>157</v>
      </c>
      <c r="AA40" s="677" t="str">
        <f>IF(A158="","",D158)</f>
        <v/>
      </c>
      <c r="AB40" s="663" t="str">
        <f t="shared" si="6"/>
        <v/>
      </c>
      <c r="AC40" s="663" t="str">
        <f t="shared" si="7"/>
        <v/>
      </c>
      <c r="AD40" s="663" t="str">
        <f t="shared" si="8"/>
        <v/>
      </c>
      <c r="AE40" s="590"/>
      <c r="AF40" s="590"/>
      <c r="AG40" s="590"/>
      <c r="AH40" s="590"/>
      <c r="AI40" s="590"/>
      <c r="AJ40" s="590"/>
      <c r="AK40" s="590"/>
      <c r="AL40" s="590"/>
    </row>
    <row r="41" spans="1:38" s="591" customFormat="1" ht="24" customHeight="1">
      <c r="A41" s="901"/>
      <c r="B41" s="865" t="str">
        <f>IF(ISBLANK(【入力シート】栽培計画書!$B$6),"",(【入力シート】栽培計画書!$B$6))</f>
        <v/>
      </c>
      <c r="C41" s="660" t="str">
        <f>IF(ISBLANK(【入力シート】栽培計画書!$E$10),"",(【入力シート】栽培計画書!$E$10))</f>
        <v/>
      </c>
      <c r="D41" s="872" t="str">
        <f>IF(ISBLANK(【入力シート】栽培計画書!$B$6),"",(【入力シート】栽培計画書!$B$6))</f>
        <v/>
      </c>
      <c r="E41" s="661" t="str">
        <f>IF(ISBLANK(【入力シート】栽培計画書!$H$10),"",(【入力シート】栽培計画書!$H$10))</f>
        <v/>
      </c>
      <c r="F41" s="592" t="s">
        <v>878</v>
      </c>
      <c r="G41" s="878" t="str">
        <f>IF(ISBLANK(【入力シート】栽培計画書!$B$6),"",(【入力シート】栽培計画書!$B$6))</f>
        <v/>
      </c>
      <c r="H41" s="950" t="str">
        <f>IF(ISBLANK(【入力シート】栽培計画書!$B$6),"",(【入力シート】栽培計画書!$B$6))</f>
        <v/>
      </c>
      <c r="I41" s="878" t="str">
        <f>IF(ISBLANK(【入力シート】栽培計画書!$B$6),"",(【入力シート】栽培計画書!$B$6))</f>
        <v/>
      </c>
      <c r="J41" s="933" t="str">
        <f>IF(ISBLANK(【入力シート】栽培計画書!$B$6),"",(【入力シート】栽培計画書!$B$6))</f>
        <v/>
      </c>
      <c r="K41" s="878" t="str">
        <f>IF(ISBLANK(【入力シート】栽培計画書!$B$6),"",(【入力シート】栽培計画書!$B$6))</f>
        <v/>
      </c>
      <c r="L41" s="936" t="str">
        <f>IF(ISBLANK(【入力シート】栽培計画書!$B$6),"",(【入力シート】栽培計画書!$B$6))</f>
        <v/>
      </c>
      <c r="M41" s="939" t="str">
        <f>IF(ISBLANK(【入力シート】栽培計画書!$B$6),"",(【入力シート】栽培計画書!$B$6))</f>
        <v/>
      </c>
      <c r="N41" s="590"/>
      <c r="O41" s="663" t="str">
        <f>IF(ISNUMBER(SEARCH("施設", C38)), "施設", IF(ISNUMBER(SEARCH("露地", C38)), "露地", "露地施設"))</f>
        <v>露地施設</v>
      </c>
      <c r="P41" s="600" t="s">
        <v>487</v>
      </c>
      <c r="Q41" s="666" t="str">
        <f>IF(A165="","",B165)</f>
        <v/>
      </c>
      <c r="R41" s="666" t="str">
        <f>IF(A165="","",A165)</f>
        <v/>
      </c>
      <c r="S41" s="665" t="str">
        <f>IF(A165="","",IF(C165="","",C165))</f>
        <v/>
      </c>
      <c r="T41" s="301" t="str">
        <f t="shared" si="0"/>
        <v/>
      </c>
      <c r="U41" s="301" t="str">
        <f t="shared" si="1"/>
        <v/>
      </c>
      <c r="V41" s="301" t="str">
        <f t="shared" si="2"/>
        <v/>
      </c>
      <c r="W41" s="301" t="str">
        <f t="shared" si="3"/>
        <v/>
      </c>
      <c r="X41" s="301" t="str">
        <f t="shared" si="4"/>
        <v/>
      </c>
      <c r="Y41" s="672" t="str">
        <f t="shared" si="5"/>
        <v/>
      </c>
      <c r="Z41" s="590">
        <v>164</v>
      </c>
      <c r="AA41" s="677" t="str">
        <f>IF(A165="","",D165)</f>
        <v/>
      </c>
      <c r="AB41" s="663" t="str">
        <f t="shared" si="6"/>
        <v/>
      </c>
      <c r="AC41" s="663" t="str">
        <f t="shared" si="7"/>
        <v/>
      </c>
      <c r="AD41" s="663" t="str">
        <f t="shared" si="8"/>
        <v/>
      </c>
      <c r="AE41" s="590"/>
      <c r="AF41" s="590"/>
      <c r="AG41" s="590"/>
      <c r="AH41" s="590"/>
      <c r="AI41" s="590"/>
      <c r="AJ41" s="590"/>
      <c r="AK41" s="590"/>
      <c r="AL41" s="590"/>
    </row>
    <row r="42" spans="1:38" s="591" customFormat="1" ht="44.1" customHeight="1">
      <c r="A42" s="901"/>
      <c r="B42" s="865" t="str">
        <f>IF(ISBLANK(【入力シート】栽培計画書!$B$6),"",(【入力シート】栽培計画書!$B$6))</f>
        <v/>
      </c>
      <c r="C42" s="892" t="s">
        <v>26</v>
      </c>
      <c r="D42" s="893"/>
      <c r="E42" s="894"/>
      <c r="F42" s="895"/>
      <c r="G42" s="940" t="str">
        <f>IF(ISBLANK(【入力シート】栽培計画書!$M$10),"",(【入力シート】栽培計画書!$M$10))</f>
        <v/>
      </c>
      <c r="H42" s="941"/>
      <c r="I42" s="941"/>
      <c r="J42" s="941"/>
      <c r="K42" s="941"/>
      <c r="L42" s="941"/>
      <c r="M42" s="942"/>
      <c r="N42" s="590"/>
      <c r="O42" s="590"/>
      <c r="P42" s="600" t="s">
        <v>488</v>
      </c>
      <c r="Q42" s="666" t="str">
        <f>IF(A172="","",B172)</f>
        <v/>
      </c>
      <c r="R42" s="666" t="str">
        <f>IF(A172="","",A172)</f>
        <v/>
      </c>
      <c r="S42" s="665" t="str">
        <f>IF(A172="","",IF(C172="","",C172))</f>
        <v/>
      </c>
      <c r="T42" s="301" t="str">
        <f t="shared" si="0"/>
        <v/>
      </c>
      <c r="U42" s="301" t="str">
        <f t="shared" si="1"/>
        <v/>
      </c>
      <c r="V42" s="301" t="str">
        <f t="shared" si="2"/>
        <v/>
      </c>
      <c r="W42" s="301" t="str">
        <f t="shared" si="3"/>
        <v/>
      </c>
      <c r="X42" s="301" t="str">
        <f t="shared" si="4"/>
        <v/>
      </c>
      <c r="Y42" s="672" t="str">
        <f t="shared" si="5"/>
        <v/>
      </c>
      <c r="Z42" s="590">
        <v>171</v>
      </c>
      <c r="AA42" s="677" t="str">
        <f>IF(A172="","",D172)</f>
        <v/>
      </c>
      <c r="AB42" s="663" t="str">
        <f t="shared" si="6"/>
        <v/>
      </c>
      <c r="AC42" s="663" t="str">
        <f t="shared" si="7"/>
        <v/>
      </c>
      <c r="AD42" s="663" t="str">
        <f t="shared" si="8"/>
        <v/>
      </c>
      <c r="AE42" s="590"/>
      <c r="AF42" s="590"/>
      <c r="AG42" s="590"/>
      <c r="AH42" s="590"/>
      <c r="AI42" s="590"/>
      <c r="AJ42" s="590"/>
      <c r="AK42" s="590"/>
      <c r="AL42" s="590"/>
    </row>
    <row r="43" spans="1:38" s="591" customFormat="1" ht="44.1" customHeight="1">
      <c r="A43" s="901"/>
      <c r="B43" s="865" t="str">
        <f>IF(ISBLANK(【入力シート】栽培計画書!$B$6),"",(【入力シート】栽培計画書!$B$6))</f>
        <v/>
      </c>
      <c r="C43" s="881" t="s">
        <v>27</v>
      </c>
      <c r="D43" s="881"/>
      <c r="E43" s="881"/>
      <c r="F43" s="882"/>
      <c r="G43" s="943" t="str">
        <f>IF(ISBLANK(【入力シート】栽培計画書!$Q$10),"",(【入力シート】栽培計画書!$Q$10))</f>
        <v/>
      </c>
      <c r="H43" s="944"/>
      <c r="I43" s="944"/>
      <c r="J43" s="944"/>
      <c r="K43" s="944"/>
      <c r="L43" s="944"/>
      <c r="M43" s="945"/>
      <c r="N43" s="590"/>
      <c r="O43" s="590"/>
      <c r="P43" s="604" t="s">
        <v>489</v>
      </c>
      <c r="Q43" s="667" t="str">
        <f>IF(A179="","",B179)</f>
        <v/>
      </c>
      <c r="R43" s="667" t="str">
        <f>IF(A179="","",A179)</f>
        <v/>
      </c>
      <c r="S43" s="294" t="str">
        <f>IF(A179="","",IF(C179="","",C179))</f>
        <v/>
      </c>
      <c r="T43" s="295" t="str">
        <f t="shared" si="0"/>
        <v/>
      </c>
      <c r="U43" s="295" t="str">
        <f t="shared" si="1"/>
        <v/>
      </c>
      <c r="V43" s="295" t="str">
        <f t="shared" si="2"/>
        <v/>
      </c>
      <c r="W43" s="295" t="str">
        <f t="shared" si="3"/>
        <v/>
      </c>
      <c r="X43" s="295" t="str">
        <f t="shared" si="4"/>
        <v/>
      </c>
      <c r="Y43" s="673" t="str">
        <f t="shared" si="5"/>
        <v/>
      </c>
      <c r="Z43" s="590">
        <v>178</v>
      </c>
      <c r="AA43" s="677" t="str">
        <f>IF(A179="","",D179)</f>
        <v/>
      </c>
      <c r="AB43" s="663" t="str">
        <f t="shared" si="6"/>
        <v/>
      </c>
      <c r="AC43" s="663" t="str">
        <f t="shared" si="7"/>
        <v/>
      </c>
      <c r="AD43" s="663" t="str">
        <f t="shared" si="8"/>
        <v/>
      </c>
      <c r="AE43" s="590"/>
      <c r="AF43" s="590"/>
      <c r="AG43" s="590"/>
      <c r="AH43" s="590"/>
      <c r="AI43" s="590"/>
      <c r="AJ43" s="590"/>
      <c r="AK43" s="590"/>
      <c r="AL43" s="590"/>
    </row>
    <row r="44" spans="1:38" s="591" customFormat="1" ht="44.1" customHeight="1" thickBot="1">
      <c r="A44" s="902"/>
      <c r="B44" s="866" t="str">
        <f>IF(ISBLANK(【入力シート】栽培計画書!$B$6),"",(【入力シート】栽培計画書!$B$6))</f>
        <v/>
      </c>
      <c r="C44" s="886" t="s">
        <v>28</v>
      </c>
      <c r="D44" s="887"/>
      <c r="E44" s="887"/>
      <c r="F44" s="888"/>
      <c r="G44" s="946" t="str">
        <f>IF(ISBLANK(【入力シート】栽培計画書!$U$10),"",(【入力シート】栽培計画書!$U$10))</f>
        <v/>
      </c>
      <c r="H44" s="947"/>
      <c r="I44" s="947"/>
      <c r="J44" s="947"/>
      <c r="K44" s="947"/>
      <c r="L44" s="947"/>
      <c r="M44" s="948"/>
      <c r="N44" s="590"/>
      <c r="O44" s="590"/>
      <c r="P44" s="600" t="s">
        <v>501</v>
      </c>
      <c r="Q44" s="666" t="str">
        <f>IF(A198="","",B198)</f>
        <v/>
      </c>
      <c r="R44" s="666" t="str">
        <f>IF(A198="","",A198)</f>
        <v/>
      </c>
      <c r="S44" s="665" t="str">
        <f>IF(A198="","",IF(C198="","",C198))</f>
        <v/>
      </c>
      <c r="T44" s="301" t="str">
        <f t="shared" si="0"/>
        <v/>
      </c>
      <c r="U44" s="301" t="str">
        <f t="shared" si="1"/>
        <v/>
      </c>
      <c r="V44" s="301" t="str">
        <f t="shared" si="2"/>
        <v/>
      </c>
      <c r="W44" s="301" t="str">
        <f t="shared" si="3"/>
        <v/>
      </c>
      <c r="X44" s="301" t="str">
        <f t="shared" si="4"/>
        <v/>
      </c>
      <c r="Y44" s="301" t="str">
        <f t="shared" si="5"/>
        <v/>
      </c>
      <c r="Z44" s="590">
        <v>197</v>
      </c>
      <c r="AA44" s="677" t="str">
        <f>IF(A198="","",D198)</f>
        <v/>
      </c>
      <c r="AB44" s="663" t="str">
        <f t="shared" si="6"/>
        <v/>
      </c>
      <c r="AC44" s="663" t="str">
        <f t="shared" si="7"/>
        <v/>
      </c>
      <c r="AD44" s="663" t="str">
        <f t="shared" si="8"/>
        <v/>
      </c>
      <c r="AE44" s="590"/>
      <c r="AF44" s="590"/>
      <c r="AG44" s="590"/>
      <c r="AH44" s="590"/>
      <c r="AI44" s="590"/>
      <c r="AJ44" s="590"/>
      <c r="AK44" s="590"/>
      <c r="AL44" s="590"/>
    </row>
    <row r="45" spans="1:38" s="576" customFormat="1" ht="45" customHeight="1">
      <c r="A45" s="951" t="s">
        <v>29</v>
      </c>
      <c r="B45" s="951"/>
      <c r="C45" s="951"/>
      <c r="D45" s="951"/>
      <c r="E45" s="951"/>
      <c r="F45" s="951"/>
      <c r="G45" s="951"/>
      <c r="H45" s="951"/>
      <c r="I45" s="951"/>
      <c r="J45" s="951"/>
      <c r="K45" s="951"/>
      <c r="L45" s="951"/>
      <c r="M45" s="951"/>
      <c r="N45" s="574"/>
      <c r="O45" s="574"/>
      <c r="P45" s="600" t="s">
        <v>486</v>
      </c>
      <c r="Q45" s="666" t="str">
        <f>IF(A205="","",B205)</f>
        <v/>
      </c>
      <c r="R45" s="666" t="str">
        <f>IF(A205="","",A205)</f>
        <v/>
      </c>
      <c r="S45" s="665" t="str">
        <f>IF(A205="","",IF(C205="","",C205))</f>
        <v/>
      </c>
      <c r="T45" s="301" t="str">
        <f t="shared" si="0"/>
        <v/>
      </c>
      <c r="U45" s="301" t="str">
        <f t="shared" si="1"/>
        <v/>
      </c>
      <c r="V45" s="301" t="str">
        <f t="shared" si="2"/>
        <v/>
      </c>
      <c r="W45" s="301" t="str">
        <f t="shared" si="3"/>
        <v/>
      </c>
      <c r="X45" s="301" t="str">
        <f t="shared" si="4"/>
        <v/>
      </c>
      <c r="Y45" s="672" t="str">
        <f t="shared" si="5"/>
        <v/>
      </c>
      <c r="Z45" s="574">
        <v>204</v>
      </c>
      <c r="AA45" s="677" t="str">
        <f>IF(A205="","",D205)</f>
        <v/>
      </c>
      <c r="AB45" s="663" t="str">
        <f t="shared" si="6"/>
        <v/>
      </c>
      <c r="AC45" s="663" t="str">
        <f t="shared" si="7"/>
        <v/>
      </c>
      <c r="AD45" s="663" t="str">
        <f t="shared" si="8"/>
        <v/>
      </c>
      <c r="AE45" s="574"/>
      <c r="AF45" s="574"/>
      <c r="AG45" s="574"/>
      <c r="AH45" s="574"/>
      <c r="AI45" s="574"/>
      <c r="AJ45" s="574"/>
      <c r="AK45" s="574"/>
      <c r="AL45" s="574"/>
    </row>
    <row r="46" spans="1:38" s="576" customFormat="1" ht="45" customHeight="1">
      <c r="A46" s="952" t="s">
        <v>30</v>
      </c>
      <c r="B46" s="952"/>
      <c r="C46" s="952"/>
      <c r="D46" s="952"/>
      <c r="E46" s="952"/>
      <c r="F46" s="952"/>
      <c r="G46" s="952"/>
      <c r="H46" s="952"/>
      <c r="I46" s="952"/>
      <c r="J46" s="952"/>
      <c r="K46" s="952"/>
      <c r="L46" s="952"/>
      <c r="M46" s="952"/>
      <c r="N46" s="574"/>
      <c r="O46" s="574"/>
      <c r="P46" s="600" t="s">
        <v>487</v>
      </c>
      <c r="Q46" s="666" t="str">
        <f>IF(A212="","",B212)</f>
        <v/>
      </c>
      <c r="R46" s="666" t="str">
        <f>IF(A212="","",A212)</f>
        <v/>
      </c>
      <c r="S46" s="665" t="str">
        <f>IF(A212="","",IF(C212="","",C212))</f>
        <v/>
      </c>
      <c r="T46" s="301" t="str">
        <f t="shared" si="0"/>
        <v/>
      </c>
      <c r="U46" s="301" t="str">
        <f t="shared" si="1"/>
        <v/>
      </c>
      <c r="V46" s="301" t="str">
        <f t="shared" si="2"/>
        <v/>
      </c>
      <c r="W46" s="301" t="str">
        <f t="shared" si="3"/>
        <v/>
      </c>
      <c r="X46" s="301" t="str">
        <f t="shared" si="4"/>
        <v/>
      </c>
      <c r="Y46" s="672" t="str">
        <f t="shared" si="5"/>
        <v/>
      </c>
      <c r="Z46" s="590">
        <v>211</v>
      </c>
      <c r="AA46" s="677" t="str">
        <f>IF(A212="","",D212)</f>
        <v/>
      </c>
      <c r="AB46" s="663" t="str">
        <f t="shared" si="6"/>
        <v/>
      </c>
      <c r="AC46" s="663" t="str">
        <f t="shared" si="7"/>
        <v/>
      </c>
      <c r="AD46" s="663" t="str">
        <f t="shared" si="8"/>
        <v/>
      </c>
      <c r="AE46" s="574"/>
      <c r="AF46" s="574"/>
      <c r="AG46" s="574"/>
      <c r="AH46" s="590"/>
      <c r="AI46" s="574"/>
      <c r="AJ46" s="574"/>
      <c r="AK46" s="574"/>
      <c r="AL46" s="574"/>
    </row>
    <row r="47" spans="1:38" ht="45" customHeight="1">
      <c r="A47" s="952" t="s">
        <v>854</v>
      </c>
      <c r="B47" s="952"/>
      <c r="C47" s="952"/>
      <c r="D47" s="952"/>
      <c r="E47" s="952"/>
      <c r="F47" s="952"/>
      <c r="G47" s="952"/>
      <c r="H47" s="952"/>
      <c r="I47" s="952"/>
      <c r="J47" s="952"/>
      <c r="K47" s="952"/>
      <c r="L47" s="952"/>
      <c r="M47" s="952"/>
      <c r="P47" s="600" t="s">
        <v>488</v>
      </c>
      <c r="Q47" s="666" t="str">
        <f>IF(A219="","",B219)</f>
        <v/>
      </c>
      <c r="R47" s="666" t="str">
        <f>IF(A219="","",A219)</f>
        <v/>
      </c>
      <c r="S47" s="665" t="str">
        <f>IF(A219="","",IF(C219="","",C219))</f>
        <v/>
      </c>
      <c r="T47" s="301" t="str">
        <f t="shared" si="0"/>
        <v/>
      </c>
      <c r="U47" s="301" t="str">
        <f t="shared" si="1"/>
        <v/>
      </c>
      <c r="V47" s="301" t="str">
        <f t="shared" si="2"/>
        <v/>
      </c>
      <c r="W47" s="301" t="str">
        <f t="shared" si="3"/>
        <v/>
      </c>
      <c r="X47" s="301" t="str">
        <f t="shared" si="4"/>
        <v/>
      </c>
      <c r="Y47" s="672" t="str">
        <f t="shared" si="5"/>
        <v/>
      </c>
      <c r="Z47" s="574">
        <v>218</v>
      </c>
      <c r="AA47" s="677" t="str">
        <f>IF(A219="","",D219)</f>
        <v/>
      </c>
      <c r="AB47" s="663" t="str">
        <f t="shared" si="6"/>
        <v/>
      </c>
      <c r="AC47" s="663" t="str">
        <f t="shared" si="7"/>
        <v/>
      </c>
      <c r="AD47" s="663" t="str">
        <f t="shared" si="8"/>
        <v/>
      </c>
      <c r="AH47" s="574"/>
    </row>
    <row r="48" spans="1:38" ht="6.75" customHeight="1">
      <c r="A48" s="610"/>
      <c r="B48" s="610"/>
      <c r="C48" s="610"/>
      <c r="D48" s="611"/>
      <c r="E48" s="610"/>
      <c r="F48" s="610"/>
      <c r="G48" s="610"/>
      <c r="H48" s="610"/>
      <c r="I48" s="610"/>
      <c r="J48" s="610"/>
      <c r="K48" s="610"/>
      <c r="L48" s="610"/>
      <c r="M48" s="610"/>
      <c r="P48" s="604" t="s">
        <v>489</v>
      </c>
      <c r="Q48" s="667" t="str">
        <f>IF(A226="","",B226)</f>
        <v/>
      </c>
      <c r="R48" s="667" t="str">
        <f>IF(A226="","",A226)</f>
        <v/>
      </c>
      <c r="S48" s="294" t="str">
        <f>IF(A226="","",IF(C226="","",C226))</f>
        <v/>
      </c>
      <c r="T48" s="295" t="str">
        <f t="shared" si="0"/>
        <v/>
      </c>
      <c r="U48" s="295" t="str">
        <f t="shared" si="1"/>
        <v/>
      </c>
      <c r="V48" s="295" t="str">
        <f t="shared" si="2"/>
        <v/>
      </c>
      <c r="W48" s="295" t="str">
        <f t="shared" si="3"/>
        <v/>
      </c>
      <c r="X48" s="295" t="str">
        <f t="shared" si="4"/>
        <v/>
      </c>
      <c r="Y48" s="673" t="str">
        <f t="shared" si="5"/>
        <v/>
      </c>
      <c r="Z48" s="590">
        <v>225</v>
      </c>
      <c r="AA48" s="677" t="str">
        <f>IF(A226="","",D226)</f>
        <v/>
      </c>
      <c r="AB48" s="663" t="str">
        <f t="shared" si="6"/>
        <v/>
      </c>
      <c r="AC48" s="663" t="str">
        <f t="shared" si="7"/>
        <v/>
      </c>
      <c r="AD48" s="663" t="str">
        <f t="shared" si="8"/>
        <v/>
      </c>
      <c r="AH48" s="590"/>
    </row>
    <row r="49" spans="1:38" ht="42" customHeight="1">
      <c r="A49" s="903" t="s">
        <v>0</v>
      </c>
      <c r="B49" s="903"/>
      <c r="C49" s="903"/>
      <c r="D49" s="903"/>
      <c r="E49" s="903"/>
      <c r="F49" s="903"/>
      <c r="G49" s="903"/>
      <c r="H49" s="903"/>
      <c r="I49" s="903"/>
      <c r="J49" s="903"/>
      <c r="K49" s="903"/>
      <c r="L49" s="903"/>
      <c r="M49" s="903"/>
      <c r="P49" s="600" t="s">
        <v>502</v>
      </c>
      <c r="Q49" s="666" t="str">
        <f>IF(A245="","",B245)</f>
        <v/>
      </c>
      <c r="R49" s="666" t="str">
        <f>IF(A245="","",A245)</f>
        <v/>
      </c>
      <c r="S49" s="665" t="str">
        <f>IF(A245="","",IF(C245="","",C245))</f>
        <v/>
      </c>
      <c r="T49" s="301" t="str">
        <f t="shared" si="0"/>
        <v/>
      </c>
      <c r="U49" s="301" t="str">
        <f t="shared" si="1"/>
        <v/>
      </c>
      <c r="V49" s="301" t="str">
        <f t="shared" si="2"/>
        <v/>
      </c>
      <c r="W49" s="301" t="str">
        <f t="shared" si="3"/>
        <v/>
      </c>
      <c r="X49" s="301" t="str">
        <f t="shared" si="4"/>
        <v/>
      </c>
      <c r="Y49" s="301" t="str">
        <f t="shared" si="5"/>
        <v/>
      </c>
      <c r="Z49" s="553">
        <v>244</v>
      </c>
      <c r="AA49" s="677" t="str">
        <f>IF(A245="","",D245)</f>
        <v/>
      </c>
      <c r="AB49" s="663" t="str">
        <f t="shared" si="6"/>
        <v/>
      </c>
      <c r="AC49" s="663" t="str">
        <f t="shared" si="7"/>
        <v/>
      </c>
      <c r="AD49" s="663" t="str">
        <f t="shared" si="8"/>
        <v/>
      </c>
    </row>
    <row r="50" spans="1:38" ht="24.95" customHeight="1">
      <c r="A50" s="904" t="s">
        <v>1</v>
      </c>
      <c r="B50" s="904"/>
      <c r="C50" s="930" t="str">
        <f>'申請書（別記様式第１号）'!$D$12&amp;""</f>
        <v/>
      </c>
      <c r="D50" s="930"/>
      <c r="E50" s="930"/>
      <c r="F50" s="930"/>
      <c r="G50" s="560"/>
      <c r="H50" s="560"/>
      <c r="I50" s="561"/>
      <c r="J50" s="561"/>
      <c r="K50" s="561"/>
      <c r="L50" s="561"/>
      <c r="M50" s="562" t="s">
        <v>496</v>
      </c>
      <c r="P50" s="600" t="s">
        <v>486</v>
      </c>
      <c r="Q50" s="666" t="str">
        <f>IF(A252="","",B252)</f>
        <v/>
      </c>
      <c r="R50" s="666" t="str">
        <f>IF(A252="","",A252)</f>
        <v/>
      </c>
      <c r="S50" s="665" t="str">
        <f>IF(A252="","",IF(C252="","",C252))</f>
        <v/>
      </c>
      <c r="T50" s="301" t="str">
        <f t="shared" si="0"/>
        <v/>
      </c>
      <c r="U50" s="301" t="str">
        <f t="shared" si="1"/>
        <v/>
      </c>
      <c r="V50" s="301" t="str">
        <f t="shared" si="2"/>
        <v/>
      </c>
      <c r="W50" s="301" t="str">
        <f t="shared" si="3"/>
        <v/>
      </c>
      <c r="X50" s="301" t="str">
        <f t="shared" si="4"/>
        <v/>
      </c>
      <c r="Y50" s="672" t="str">
        <f t="shared" si="5"/>
        <v/>
      </c>
      <c r="Z50" s="553">
        <v>251</v>
      </c>
      <c r="AA50" s="677" t="str">
        <f>IF(A252="","",D252)</f>
        <v/>
      </c>
      <c r="AB50" s="663" t="str">
        <f t="shared" si="6"/>
        <v/>
      </c>
      <c r="AC50" s="663" t="str">
        <f t="shared" si="7"/>
        <v/>
      </c>
      <c r="AD50" s="663" t="str">
        <f t="shared" si="8"/>
        <v/>
      </c>
    </row>
    <row r="51" spans="1:38" ht="19.5" thickBot="1">
      <c r="A51" s="905"/>
      <c r="B51" s="905"/>
      <c r="C51" s="567"/>
      <c r="D51" s="568"/>
      <c r="E51" s="567"/>
      <c r="F51" s="569"/>
      <c r="M51" s="570"/>
      <c r="P51" s="600" t="s">
        <v>487</v>
      </c>
      <c r="Q51" s="666" t="str">
        <f>IF(A259="","",B259)</f>
        <v/>
      </c>
      <c r="R51" s="666" t="str">
        <f>IF(A259="","",A259)</f>
        <v/>
      </c>
      <c r="S51" s="665" t="str">
        <f>IF(A259="","",IF(C259="","",C259))</f>
        <v/>
      </c>
      <c r="T51" s="301" t="str">
        <f t="shared" si="0"/>
        <v/>
      </c>
      <c r="U51" s="301" t="str">
        <f t="shared" si="1"/>
        <v/>
      </c>
      <c r="V51" s="301" t="str">
        <f t="shared" si="2"/>
        <v/>
      </c>
      <c r="W51" s="301" t="str">
        <f t="shared" si="3"/>
        <v/>
      </c>
      <c r="X51" s="301" t="str">
        <f t="shared" si="4"/>
        <v/>
      </c>
      <c r="Y51" s="672" t="str">
        <f t="shared" si="5"/>
        <v/>
      </c>
      <c r="Z51" s="553">
        <v>258</v>
      </c>
      <c r="AA51" s="677" t="str">
        <f>IF(A259="","",D259)</f>
        <v/>
      </c>
      <c r="AB51" s="663" t="str">
        <f>IF($Q51="①エコ25",AA51,"")</f>
        <v/>
      </c>
      <c r="AC51" s="663" t="str">
        <f>IF($Q51="②エコ50",$AA51,"")</f>
        <v/>
      </c>
      <c r="AD51" s="663" t="str">
        <f>IF($Q51="③エコ100",$AA51,"")</f>
        <v/>
      </c>
    </row>
    <row r="52" spans="1:38" ht="23.25" customHeight="1">
      <c r="A52" s="572" t="s">
        <v>2</v>
      </c>
      <c r="B52" s="906" t="s">
        <v>3</v>
      </c>
      <c r="C52" s="573" t="s">
        <v>2</v>
      </c>
      <c r="D52" s="909" t="s">
        <v>4</v>
      </c>
      <c r="E52" s="911" t="s">
        <v>5</v>
      </c>
      <c r="F52" s="912"/>
      <c r="G52" s="917" t="s">
        <v>6</v>
      </c>
      <c r="H52" s="918"/>
      <c r="I52" s="917" t="s">
        <v>7</v>
      </c>
      <c r="J52" s="918"/>
      <c r="K52" s="917" t="s">
        <v>8</v>
      </c>
      <c r="L52" s="921"/>
      <c r="M52" s="923" t="s">
        <v>9</v>
      </c>
      <c r="P52" s="600" t="s">
        <v>488</v>
      </c>
      <c r="Q52" s="666" t="str">
        <f>IF(A266="","",B266)</f>
        <v/>
      </c>
      <c r="R52" s="666" t="str">
        <f>IF(A266="","",A266)</f>
        <v/>
      </c>
      <c r="S52" s="665" t="str">
        <f>IF(A266="","",IF(C266="","",C266))</f>
        <v/>
      </c>
      <c r="T52" s="301" t="str">
        <f>IF($Q52="①エコ25",$R52,"")</f>
        <v/>
      </c>
      <c r="U52" s="301" t="str">
        <f>IF($Q52="②エコ50",$R52,"")</f>
        <v/>
      </c>
      <c r="V52" s="301" t="str">
        <f>IF($Q52="③エコ100",$R52,"")</f>
        <v/>
      </c>
      <c r="W52" s="301" t="str">
        <f>IF($Q52="①エコ25",$R52&amp;$S52,"")</f>
        <v/>
      </c>
      <c r="X52" s="301" t="str">
        <f>IF($Q52="②エコ50",$R52&amp;$S52,"")</f>
        <v/>
      </c>
      <c r="Y52" s="672" t="str">
        <f>IF($Q52="③エコ100",$R52&amp;$S52,"")</f>
        <v/>
      </c>
      <c r="Z52" s="553">
        <v>265</v>
      </c>
      <c r="AA52" s="677" t="str">
        <f>IF(A266="","",D266)</f>
        <v/>
      </c>
      <c r="AB52" s="663" t="str">
        <f>IF($Q52="①エコ25",AA52,"")</f>
        <v/>
      </c>
      <c r="AC52" s="663" t="str">
        <f>IF($Q52="②エコ50",$AA52,"")</f>
        <v/>
      </c>
      <c r="AD52" s="663" t="str">
        <f>IF($Q52="③エコ100",$AA52,"")</f>
        <v/>
      </c>
    </row>
    <row r="53" spans="1:38" ht="23.25" customHeight="1">
      <c r="A53" s="926" t="s">
        <v>10</v>
      </c>
      <c r="B53" s="907"/>
      <c r="C53" s="574"/>
      <c r="D53" s="910"/>
      <c r="E53" s="913"/>
      <c r="F53" s="914"/>
      <c r="G53" s="919"/>
      <c r="H53" s="920"/>
      <c r="I53" s="919"/>
      <c r="J53" s="920"/>
      <c r="K53" s="919"/>
      <c r="L53" s="922"/>
      <c r="M53" s="924"/>
      <c r="P53" s="604" t="s">
        <v>489</v>
      </c>
      <c r="Q53" s="667" t="str">
        <f>IF(A273="","",B273)</f>
        <v/>
      </c>
      <c r="R53" s="667" t="str">
        <f>IF(A273="","",A273)</f>
        <v/>
      </c>
      <c r="S53" s="294" t="str">
        <f>IF(A273="","",IF(C273="","",C273))</f>
        <v/>
      </c>
      <c r="T53" s="295" t="str">
        <f>IF($Q53="①エコ25",$R53,"")</f>
        <v/>
      </c>
      <c r="U53" s="295" t="str">
        <f>IF($Q53="②エコ50",$R53,"")</f>
        <v/>
      </c>
      <c r="V53" s="295" t="str">
        <f>IF($Q53="③エコ100",$R53,"")</f>
        <v/>
      </c>
      <c r="W53" s="295" t="str">
        <f>IF($Q53="①エコ25",$R53&amp;$S53,"")</f>
        <v/>
      </c>
      <c r="X53" s="295" t="str">
        <f>IF($Q53="②エコ50",$R53&amp;$S53,"")</f>
        <v/>
      </c>
      <c r="Y53" s="673" t="str">
        <f>IF($Q53="③エコ100",$R53&amp;$S53,"")</f>
        <v/>
      </c>
      <c r="Z53" s="553">
        <v>272</v>
      </c>
      <c r="AA53" s="678" t="str">
        <f>IF(A273="","",D273)</f>
        <v/>
      </c>
      <c r="AB53" s="345" t="str">
        <f>IF($Q53="①エコ25",AA53,"")</f>
        <v/>
      </c>
      <c r="AC53" s="345" t="str">
        <f>IF($Q53="②エコ50",$AA53,"")</f>
        <v/>
      </c>
      <c r="AD53" s="345" t="str">
        <f>IF($Q53="③エコ100",$AA53,"")</f>
        <v/>
      </c>
    </row>
    <row r="54" spans="1:38" ht="23.25" customHeight="1">
      <c r="A54" s="926"/>
      <c r="B54" s="907"/>
      <c r="C54" s="577" t="s">
        <v>11</v>
      </c>
      <c r="D54" s="910"/>
      <c r="E54" s="913"/>
      <c r="F54" s="914"/>
      <c r="G54" s="578" t="s">
        <v>12</v>
      </c>
      <c r="H54" s="579" t="s">
        <v>13</v>
      </c>
      <c r="I54" s="578" t="s">
        <v>14</v>
      </c>
      <c r="J54" s="579" t="s">
        <v>13</v>
      </c>
      <c r="K54" s="580" t="s">
        <v>12</v>
      </c>
      <c r="L54" s="579" t="s">
        <v>13</v>
      </c>
      <c r="M54" s="924"/>
      <c r="P54" s="600" t="s">
        <v>710</v>
      </c>
      <c r="Q54" s="666" t="str">
        <f>IF(A291="","",B291)</f>
        <v/>
      </c>
      <c r="R54" s="666" t="str">
        <f>IF(A291="","",A291)</f>
        <v/>
      </c>
      <c r="S54" s="665" t="str">
        <f>IF(A291="","",IF(C291="","",C291))</f>
        <v/>
      </c>
      <c r="T54" s="301" t="str">
        <f>IF($Q54="①エコ25",$R54,"")</f>
        <v/>
      </c>
      <c r="U54" s="301" t="str">
        <f t="shared" ref="U54:U56" si="9">IF($Q54="②エコ50",$R54,"")</f>
        <v/>
      </c>
      <c r="V54" s="301" t="str">
        <f t="shared" ref="V54:V56" si="10">IF($Q54="③エコ100",$R54,"")</f>
        <v/>
      </c>
      <c r="W54" s="301" t="str">
        <f t="shared" ref="W54:W56" si="11">IF($Q54="①エコ25",$R54&amp;$S54,"")</f>
        <v/>
      </c>
      <c r="X54" s="301" t="str">
        <f t="shared" ref="X54:X56" si="12">IF($Q54="②エコ50",$R54&amp;$S54,"")</f>
        <v/>
      </c>
      <c r="Y54" s="301" t="str">
        <f t="shared" ref="Y54:Y56" si="13">IF($Q54="③エコ100",$R54&amp;$S54,"")</f>
        <v/>
      </c>
      <c r="Z54" s="553">
        <v>290</v>
      </c>
      <c r="AA54" s="677" t="str">
        <f>IF(A291="","",D291)</f>
        <v/>
      </c>
      <c r="AB54" s="679" t="str">
        <f>IF($Q54="①エコ25",AA54,"")</f>
        <v/>
      </c>
      <c r="AC54" s="679" t="str">
        <f t="shared" ref="AC54:AC55" si="14">IF($Q54="②エコ50",$AA54,"")</f>
        <v/>
      </c>
      <c r="AD54" s="679" t="str">
        <f t="shared" ref="AD54:AD55" si="15">IF($Q54="③エコ100",$AA54,"")</f>
        <v/>
      </c>
    </row>
    <row r="55" spans="1:38" ht="23.25" customHeight="1">
      <c r="A55" s="926"/>
      <c r="B55" s="907"/>
      <c r="C55" s="577"/>
      <c r="D55" s="910"/>
      <c r="E55" s="913"/>
      <c r="F55" s="914"/>
      <c r="G55" s="928" t="s">
        <v>15</v>
      </c>
      <c r="H55" s="581" t="s">
        <v>16</v>
      </c>
      <c r="I55" s="928" t="s">
        <v>15</v>
      </c>
      <c r="J55" s="582" t="s">
        <v>17</v>
      </c>
      <c r="K55" s="928" t="s">
        <v>15</v>
      </c>
      <c r="L55" s="583" t="s">
        <v>18</v>
      </c>
      <c r="M55" s="924"/>
      <c r="P55" s="600" t="s">
        <v>486</v>
      </c>
      <c r="Q55" s="666" t="str">
        <f>IF(A298="","",B298)</f>
        <v/>
      </c>
      <c r="R55" s="666" t="str">
        <f>IF(A298="","",A298)</f>
        <v/>
      </c>
      <c r="S55" s="665" t="str">
        <f>IF(A298="","",IF(C298="","",C298))</f>
        <v/>
      </c>
      <c r="T55" s="301" t="str">
        <f t="shared" ref="T55:T56" si="16">IF($Q55="①エコ25",$R55,"")</f>
        <v/>
      </c>
      <c r="U55" s="301" t="str">
        <f t="shared" si="9"/>
        <v/>
      </c>
      <c r="V55" s="301" t="str">
        <f t="shared" si="10"/>
        <v/>
      </c>
      <c r="W55" s="301" t="str">
        <f t="shared" si="11"/>
        <v/>
      </c>
      <c r="X55" s="301" t="str">
        <f t="shared" si="12"/>
        <v/>
      </c>
      <c r="Y55" s="672" t="str">
        <f t="shared" si="13"/>
        <v/>
      </c>
      <c r="Z55" s="553">
        <v>297</v>
      </c>
      <c r="AA55" s="677" t="str">
        <f>IF(A298="","",D298)</f>
        <v/>
      </c>
      <c r="AB55" s="679" t="str">
        <f t="shared" ref="AB55" si="17">IF($Q55="①エコ25",AA55,"")</f>
        <v/>
      </c>
      <c r="AC55" s="679" t="str">
        <f t="shared" si="14"/>
        <v/>
      </c>
      <c r="AD55" s="679" t="str">
        <f t="shared" si="15"/>
        <v/>
      </c>
    </row>
    <row r="56" spans="1:38" ht="23.25" customHeight="1" thickBot="1">
      <c r="A56" s="927"/>
      <c r="B56" s="908"/>
      <c r="C56" s="613" t="s">
        <v>19</v>
      </c>
      <c r="D56" s="584" t="s">
        <v>20</v>
      </c>
      <c r="E56" s="915"/>
      <c r="F56" s="916"/>
      <c r="G56" s="929"/>
      <c r="H56" s="585" t="s">
        <v>21</v>
      </c>
      <c r="I56" s="929"/>
      <c r="J56" s="586" t="s">
        <v>22</v>
      </c>
      <c r="K56" s="929"/>
      <c r="L56" s="587" t="s">
        <v>23</v>
      </c>
      <c r="M56" s="925"/>
      <c r="P56" s="600" t="s">
        <v>487</v>
      </c>
      <c r="Q56" s="666" t="str">
        <f>IF(A305="","",B305)</f>
        <v/>
      </c>
      <c r="R56" s="666" t="str">
        <f>IF(A305="","",A305)</f>
        <v/>
      </c>
      <c r="S56" s="665" t="str">
        <f>IF(A305="","",IF(C305="","",C305))</f>
        <v/>
      </c>
      <c r="T56" s="301" t="str">
        <f t="shared" si="16"/>
        <v/>
      </c>
      <c r="U56" s="301" t="str">
        <f t="shared" si="9"/>
        <v/>
      </c>
      <c r="V56" s="301" t="str">
        <f t="shared" si="10"/>
        <v/>
      </c>
      <c r="W56" s="301" t="str">
        <f t="shared" si="11"/>
        <v/>
      </c>
      <c r="X56" s="301" t="str">
        <f t="shared" si="12"/>
        <v/>
      </c>
      <c r="Y56" s="672" t="str">
        <f t="shared" si="13"/>
        <v/>
      </c>
      <c r="Z56" s="553">
        <v>304</v>
      </c>
      <c r="AA56" s="677" t="str">
        <f>IF(A305="","",D305)</f>
        <v/>
      </c>
      <c r="AB56" s="679" t="str">
        <f>IF($Q56="①エコ25",AA56,"")</f>
        <v/>
      </c>
      <c r="AC56" s="679" t="str">
        <f>IF($Q56="②エコ50",$AA56,"")</f>
        <v/>
      </c>
      <c r="AD56" s="679" t="str">
        <f>IF($Q56="③エコ100",$AA56,"")</f>
        <v/>
      </c>
    </row>
    <row r="57" spans="1:38" s="591" customFormat="1" ht="24" customHeight="1">
      <c r="A57" s="900" t="str">
        <f>IF(ISBLANK(【入力シート】栽培計画書!$B$11),"",(【入力シート】栽培計画書!$B$11))</f>
        <v/>
      </c>
      <c r="B57" s="864" t="str">
        <f>IF(ISBLANK(【入力シート】栽培計画書!$C$11),"",(【入力シート】栽培計画書!$C$11))</f>
        <v/>
      </c>
      <c r="C57" s="867" t="str">
        <f>IF(ISBLANK(【入力シート】栽培計画書!$D$11),"",(【入力シート】栽培計画書!$D$11))</f>
        <v/>
      </c>
      <c r="D57" s="870" t="str">
        <f>IF(ISBLANK(【入力シート】栽培計画書!$F$11),"",(【入力シート】栽培計画書!$F$11))</f>
        <v/>
      </c>
      <c r="E57" s="659" t="str">
        <f>IF(ISBLANK(【入力シート】栽培計画書!$G$11),"",(【入力シート】栽培計画書!$G$11))</f>
        <v/>
      </c>
      <c r="F57" s="589" t="s">
        <v>878</v>
      </c>
      <c r="G57" s="873" t="str">
        <f>IF(ISBLANK(【入力シート】栽培計画書!$I$11),"",(【入力シート】栽培計画書!$I$11))</f>
        <v/>
      </c>
      <c r="H57" s="899" t="str">
        <f>IF(ISBLANK(【入力シート】栽培計画書!$J$11),"",IF(OR(【入力シート】栽培計画書!$I$11=List!$E$2,【入力シート】栽培計画書!$I$11=List!$E$4),【入力シート】栽培計画書!$J$11&amp;"kg/10a",IF(【入力シート】栽培計画書!$I$11=List!$E$3,"播種量"&amp;【入力シート】栽培計画書!$J$11&amp;"kg/10a","")))</f>
        <v/>
      </c>
      <c r="I57" s="873" t="str">
        <f>IF(ISBLANK(【入力シート】栽培計画書!$N$11),"",(【入力シート】栽培計画書!$N$11))</f>
        <v/>
      </c>
      <c r="J57" s="931" t="str">
        <f>IF(ISBLANK(【入力シート】栽培計画書!$P$11),"",(【入力シート】栽培計画書!$P$11))</f>
        <v/>
      </c>
      <c r="K57" s="873" t="str">
        <f>IF(ISBLANK(【入力シート】栽培計画書!$R$11),"",(【入力シート】栽培計画書!$R$11))</f>
        <v/>
      </c>
      <c r="L57" s="934" t="str">
        <f>IF(ISBLANK(【入力シート】栽培計画書!$T$11),"",(【入力シート】栽培計画書!$T$11))</f>
        <v/>
      </c>
      <c r="M57" s="937" t="str">
        <f>IF(ISBLANK(【入力シート】栽培計画書!$V$11),"",(【入力シート】栽培計画書!$V$11))</f>
        <v/>
      </c>
      <c r="N57" s="590"/>
      <c r="O57" s="590"/>
      <c r="P57" s="600" t="s">
        <v>883</v>
      </c>
      <c r="Q57" s="666" t="str">
        <f>IF(A312="","",B312)</f>
        <v/>
      </c>
      <c r="R57" s="666" t="str">
        <f>IF(A312="","",A312)</f>
        <v/>
      </c>
      <c r="S57" s="665" t="str">
        <f>IF(A312="","",IF(C312="","",C312))</f>
        <v/>
      </c>
      <c r="T57" s="301" t="str">
        <f>IF($Q57="①エコ25",$R57,"")</f>
        <v/>
      </c>
      <c r="U57" s="301" t="str">
        <f>IF($Q57="②エコ50",$R57,"")</f>
        <v/>
      </c>
      <c r="V57" s="301" t="str">
        <f>IF($Q57="③エコ100",$R57,"")</f>
        <v/>
      </c>
      <c r="W57" s="301" t="str">
        <f>IF($Q57="①エコ25",$R57&amp;$S57,"")</f>
        <v/>
      </c>
      <c r="X57" s="301" t="str">
        <f>IF($Q57="②エコ50",$R57&amp;$S57,"")</f>
        <v/>
      </c>
      <c r="Y57" s="672" t="str">
        <f>IF($Q57="③エコ100",$R57&amp;$S57,"")</f>
        <v/>
      </c>
      <c r="Z57" s="553">
        <v>311</v>
      </c>
      <c r="AA57" s="677" t="str">
        <f>IF(A312="","",D312)</f>
        <v/>
      </c>
      <c r="AB57" s="679" t="str">
        <f>IF($Q57="①エコ25",AA57,"")</f>
        <v/>
      </c>
      <c r="AC57" s="679" t="str">
        <f>IF($Q57="②エコ50",$AA57,"")</f>
        <v/>
      </c>
      <c r="AD57" s="679" t="str">
        <f>IF($Q57="③エコ100",$AA57,"")</f>
        <v/>
      </c>
      <c r="AE57" s="590"/>
      <c r="AF57" s="590"/>
      <c r="AG57" s="590"/>
      <c r="AH57" s="590"/>
      <c r="AI57" s="590"/>
      <c r="AJ57" s="590"/>
      <c r="AK57" s="590"/>
      <c r="AL57" s="590"/>
    </row>
    <row r="58" spans="1:38" s="591" customFormat="1" ht="12" customHeight="1">
      <c r="A58" s="901"/>
      <c r="B58" s="865" t="str">
        <f>IF(ISBLANK(【入力シート】栽培計画書!$B$6),"",(【入力シート】栽培計画書!$B$6))</f>
        <v/>
      </c>
      <c r="C58" s="868" t="str">
        <f>IF(ISBLANK(【入力シート】栽培計画書!$B$6),"",(【入力シート】栽培計画書!$B$6))</f>
        <v/>
      </c>
      <c r="D58" s="871" t="str">
        <f>IF(ISBLANK(【入力シート】栽培計画書!$B$6),"",(【入力シート】栽培計画書!$B$6))</f>
        <v/>
      </c>
      <c r="E58" s="875" t="s">
        <v>879</v>
      </c>
      <c r="F58" s="876"/>
      <c r="G58" s="874" t="str">
        <f>IF(ISBLANK(【入力シート】栽培計画書!$B$6),"",(【入力シート】栽培計画書!$B$6))</f>
        <v/>
      </c>
      <c r="H58" s="879" t="str">
        <f>IF(ISBLANK(【入力シート】栽培計画書!$B$6),"",(【入力シート】栽培計画書!$B$6))</f>
        <v/>
      </c>
      <c r="I58" s="874" t="str">
        <f>IF(ISBLANK(【入力シート】栽培計画書!$B$6),"",(【入力シート】栽培計画書!$B$6))</f>
        <v/>
      </c>
      <c r="J58" s="932" t="str">
        <f>IF(ISBLANK(【入力シート】栽培計画書!$B$6),"",(【入力シート】栽培計画書!$B$6))</f>
        <v/>
      </c>
      <c r="K58" s="874" t="str">
        <f>IF(ISBLANK(【入力シート】栽培計画書!$B$6),"",(【入力シート】栽培計画書!$B$6))</f>
        <v/>
      </c>
      <c r="L58" s="935" t="str">
        <f>IF(ISBLANK(【入力シート】栽培計画書!$B$6),"",(【入力シート】栽培計画書!$B$6))</f>
        <v/>
      </c>
      <c r="M58" s="938" t="str">
        <f>IF(ISBLANK(【入力シート】栽培計画書!$B$6),"",(【入力シート】栽培計画書!$B$6))</f>
        <v/>
      </c>
      <c r="N58" s="590"/>
      <c r="O58" s="590"/>
      <c r="P58" s="604" t="s">
        <v>489</v>
      </c>
      <c r="Q58" s="667" t="str">
        <f>IF(A319="","",B319)</f>
        <v/>
      </c>
      <c r="R58" s="667" t="str">
        <f>IF(A319="","",A319)</f>
        <v/>
      </c>
      <c r="S58" s="294" t="str">
        <f>IF(A319="","",IF(C319="","",C319))</f>
        <v/>
      </c>
      <c r="T58" s="295" t="str">
        <f>IF($Q58="①エコ25",$R58,"")</f>
        <v/>
      </c>
      <c r="U58" s="295" t="str">
        <f>IF($Q58="②エコ50",$R58,"")</f>
        <v/>
      </c>
      <c r="V58" s="295" t="str">
        <f>IF($Q58="③エコ100",$R58,"")</f>
        <v/>
      </c>
      <c r="W58" s="295" t="str">
        <f>IF($Q58="①エコ25",$R58&amp;$S58,"")</f>
        <v/>
      </c>
      <c r="X58" s="295" t="str">
        <f>IF($Q58="②エコ50",$R58&amp;$S58,"")</f>
        <v/>
      </c>
      <c r="Y58" s="673" t="str">
        <f>IF($Q58="③エコ100",$R58&amp;$S58,"")</f>
        <v/>
      </c>
      <c r="Z58" s="614">
        <v>318</v>
      </c>
      <c r="AA58" s="678" t="str">
        <f>IF(A319="","",D319)</f>
        <v/>
      </c>
      <c r="AB58" s="345" t="str">
        <f>IF($Q58="①エコ25",AA58,"")</f>
        <v/>
      </c>
      <c r="AC58" s="345" t="str">
        <f>IF($Q58="②エコ50",$AA58,"")</f>
        <v/>
      </c>
      <c r="AD58" s="345" t="str">
        <f>IF($Q58="③エコ100",$AA58,"")</f>
        <v/>
      </c>
      <c r="AE58" s="590"/>
      <c r="AF58" s="590"/>
      <c r="AG58" s="590"/>
      <c r="AH58" s="590"/>
      <c r="AI58" s="590"/>
      <c r="AJ58" s="590"/>
      <c r="AK58" s="590"/>
      <c r="AL58" s="590"/>
    </row>
    <row r="59" spans="1:38" s="591" customFormat="1" ht="12" customHeight="1">
      <c r="A59" s="901"/>
      <c r="B59" s="865" t="str">
        <f>IF(ISBLANK(【入力シート】栽培計画書!$B$6),"",(【入力シート】栽培計画書!$B$6))</f>
        <v/>
      </c>
      <c r="C59" s="869" t="str">
        <f>IF(ISBLANK(【入力シート】栽培計画書!$B$6),"",(【入力シート】栽培計画書!$B$6))</f>
        <v/>
      </c>
      <c r="D59" s="871" t="str">
        <f>IF(ISBLANK(【入力シート】栽培計画書!$B$6),"",(【入力シート】栽培計画書!$B$6))</f>
        <v/>
      </c>
      <c r="E59" s="875"/>
      <c r="F59" s="876"/>
      <c r="G59" s="877" t="str">
        <f>IF(ISBLANK(【入力シート】栽培計画書!$K$11),"",(【入力シート】栽培計画書!$K$11))</f>
        <v/>
      </c>
      <c r="H59" s="879" t="str">
        <f>IF(ISBLANK(【入力シート】栽培計画書!$L$11),"",IF(OR(【入力シート】栽培計画書!$K$11=List!$E$2,【入力シート】栽培計画書!$K$11=List!$E$4),【入力シート】栽培計画書!$L$11&amp;"kg/10a",IF(【入力シート】栽培計画書!$K$11=List!$E$3,"播種量"&amp;【入力シート】栽培計画書!$L$11&amp;"kg/10a","")))</f>
        <v/>
      </c>
      <c r="I59" s="877" t="str">
        <f>IF(ISBLANK(【入力シート】栽培計画書!$O$11),"",(【入力シート】栽培計画書!$O$11))</f>
        <v/>
      </c>
      <c r="J59" s="932" t="str">
        <f>IF(ISBLANK(【入力シート】栽培計画書!$N$6),"",(【入力シート】栽培計画書!$N$6))</f>
        <v/>
      </c>
      <c r="K59" s="877" t="str">
        <f>IF(ISBLANK(【入力シート】栽培計画書!$S$11),"",(【入力シート】栽培計画書!$S$11))</f>
        <v/>
      </c>
      <c r="L59" s="935" t="str">
        <f>IF(ISBLANK(【入力シート】栽培計画書!$N$6),"",(【入力シート】栽培計画書!$N$6))</f>
        <v/>
      </c>
      <c r="M59" s="938" t="str">
        <f>IF(ISBLANK(【入力シート】栽培計画書!$B$6),"",(【入力シート】栽培計画書!$B$6))</f>
        <v/>
      </c>
      <c r="N59" s="590"/>
      <c r="O59" s="590"/>
      <c r="P59" s="615" t="s">
        <v>832</v>
      </c>
      <c r="Q59" s="664" t="str">
        <f>IF(A338="","",B338)</f>
        <v/>
      </c>
      <c r="R59" s="668" t="str">
        <f>IF(A338="","",A338)</f>
        <v/>
      </c>
      <c r="S59" s="669" t="str">
        <f>IF(A338="","",IF(C338="","",C338))</f>
        <v/>
      </c>
      <c r="T59" s="664" t="str">
        <f>IF($Q59="①エコ25",$R59,"")</f>
        <v/>
      </c>
      <c r="U59" s="664" t="str">
        <f t="shared" ref="U59:U61" si="18">IF($Q59="②エコ50",$R59,"")</f>
        <v/>
      </c>
      <c r="V59" s="664" t="str">
        <f t="shared" ref="V59:V61" si="19">IF($Q59="③エコ100",$R59,"")</f>
        <v/>
      </c>
      <c r="W59" s="664" t="str">
        <f t="shared" ref="W59:W61" si="20">IF($Q59="①エコ25",$R59&amp;$S59,"")</f>
        <v/>
      </c>
      <c r="X59" s="664" t="str">
        <f t="shared" ref="X59:X61" si="21">IF($Q59="②エコ50",$R59&amp;$S59,"")</f>
        <v/>
      </c>
      <c r="Y59" s="664" t="str">
        <f t="shared" ref="Y59:Y61" si="22">IF($Q59="③エコ100",$R59&amp;$S59,"")</f>
        <v/>
      </c>
      <c r="Z59" s="616">
        <v>337</v>
      </c>
      <c r="AA59" s="680" t="str">
        <f>IF(A338="","",D338)</f>
        <v/>
      </c>
      <c r="AB59" s="681" t="str">
        <f>IF($Q59="①エコ25",AA59,"")</f>
        <v/>
      </c>
      <c r="AC59" s="681" t="str">
        <f t="shared" ref="AC59:AC60" si="23">IF($Q59="②エコ50",$AA59,"")</f>
        <v/>
      </c>
      <c r="AD59" s="681" t="str">
        <f>IF($Q59="③エコ100",$AA59,"")</f>
        <v/>
      </c>
      <c r="AE59" s="590"/>
      <c r="AF59" s="590"/>
      <c r="AG59" s="590"/>
      <c r="AH59" s="590"/>
      <c r="AI59" s="590"/>
      <c r="AJ59" s="590"/>
      <c r="AK59" s="590"/>
      <c r="AL59" s="590"/>
    </row>
    <row r="60" spans="1:38" s="591" customFormat="1" ht="24" customHeight="1">
      <c r="A60" s="901"/>
      <c r="B60" s="865" t="str">
        <f>IF(ISBLANK(【入力シート】栽培計画書!$B$6),"",(【入力シート】栽培計画書!$B$6))</f>
        <v/>
      </c>
      <c r="C60" s="660" t="str">
        <f>IF(ISBLANK(【入力シート】栽培計画書!$E$11),"",(【入力シート】栽培計画書!$E$11))</f>
        <v/>
      </c>
      <c r="D60" s="872" t="str">
        <f>IF(ISBLANK(【入力シート】栽培計画書!$B$6),"",(【入力シート】栽培計画書!$B$6))</f>
        <v/>
      </c>
      <c r="E60" s="661" t="str">
        <f>IF(ISBLANK(【入力シート】栽培計画書!$H$11),"",(【入力シート】栽培計画書!$H$11))</f>
        <v/>
      </c>
      <c r="F60" s="592" t="s">
        <v>878</v>
      </c>
      <c r="G60" s="878" t="str">
        <f>IF(ISBLANK(【入力シート】栽培計画書!$B$6),"",(【入力シート】栽培計画書!$B$6))</f>
        <v/>
      </c>
      <c r="H60" s="880" t="str">
        <f>IF(ISBLANK(【入力シート】栽培計画書!$B$6),"",(【入力シート】栽培計画書!$B$6))</f>
        <v/>
      </c>
      <c r="I60" s="878" t="str">
        <f>IF(ISBLANK(【入力シート】栽培計画書!$B$6),"",(【入力シート】栽培計画書!$B$6))</f>
        <v/>
      </c>
      <c r="J60" s="933" t="str">
        <f>IF(ISBLANK(【入力シート】栽培計画書!$B$6),"",(【入力シート】栽培計画書!$B$6))</f>
        <v/>
      </c>
      <c r="K60" s="878" t="str">
        <f>IF(ISBLANK(【入力シート】栽培計画書!$B$6),"",(【入力シート】栽培計画書!$B$6))</f>
        <v/>
      </c>
      <c r="L60" s="936" t="str">
        <f>IF(ISBLANK(【入力シート】栽培計画書!$B$6),"",(【入力シート】栽培計画書!$B$6))</f>
        <v/>
      </c>
      <c r="M60" s="939" t="str">
        <f>IF(ISBLANK(【入力シート】栽培計画書!$B$6),"",(【入力シート】栽培計画書!$B$6))</f>
        <v/>
      </c>
      <c r="N60" s="590"/>
      <c r="O60" s="662" t="str">
        <f>IF(ISNUMBER(SEARCH("施設", C57)), "施設", IF(ISNUMBER(SEARCH("露地", C57)), "露地", "露地施設"))</f>
        <v>露地施設</v>
      </c>
      <c r="P60" s="600" t="s">
        <v>486</v>
      </c>
      <c r="Q60" s="666" t="str">
        <f>IF(A345="","",B345)</f>
        <v/>
      </c>
      <c r="R60" s="666" t="str">
        <f>IF(A345="","",A345)</f>
        <v/>
      </c>
      <c r="S60" s="665" t="str">
        <f>IF(A345="","",IF(C345="","",C345))</f>
        <v/>
      </c>
      <c r="T60" s="301" t="str">
        <f t="shared" ref="T60:T61" si="24">IF($Q60="①エコ25",$R60,"")</f>
        <v/>
      </c>
      <c r="U60" s="301" t="str">
        <f t="shared" si="18"/>
        <v/>
      </c>
      <c r="V60" s="301" t="str">
        <f t="shared" si="19"/>
        <v/>
      </c>
      <c r="W60" s="301" t="str">
        <f t="shared" si="20"/>
        <v/>
      </c>
      <c r="X60" s="301" t="str">
        <f t="shared" si="21"/>
        <v/>
      </c>
      <c r="Y60" s="672" t="str">
        <f t="shared" si="22"/>
        <v/>
      </c>
      <c r="Z60" s="590">
        <v>344</v>
      </c>
      <c r="AA60" s="677" t="str">
        <f>IF(A345="","",D345)</f>
        <v/>
      </c>
      <c r="AB60" s="663" t="str">
        <f t="shared" ref="AB60" si="25">IF($Q60="①エコ25",AA60,"")</f>
        <v/>
      </c>
      <c r="AC60" s="663" t="str">
        <f t="shared" si="23"/>
        <v/>
      </c>
      <c r="AD60" s="663" t="str">
        <f t="shared" ref="AD60" si="26">IF($Q60="③エコ100",$AA60,"")</f>
        <v/>
      </c>
      <c r="AE60" s="590"/>
      <c r="AF60" s="590"/>
      <c r="AG60" s="590"/>
      <c r="AH60" s="590"/>
      <c r="AI60" s="590"/>
      <c r="AJ60" s="590"/>
      <c r="AK60" s="590"/>
      <c r="AL60" s="590"/>
    </row>
    <row r="61" spans="1:38" s="591" customFormat="1" ht="44.1" customHeight="1">
      <c r="A61" s="901"/>
      <c r="B61" s="865" t="str">
        <f>IF(ISBLANK(【入力シート】栽培計画書!$B$6),"",(【入力シート】栽培計画書!$B$6))</f>
        <v/>
      </c>
      <c r="C61" s="892" t="s">
        <v>880</v>
      </c>
      <c r="D61" s="893"/>
      <c r="E61" s="894"/>
      <c r="F61" s="895"/>
      <c r="G61" s="896" t="str">
        <f>IF(ISBLANK(【入力シート】栽培計画書!$M$11),"",(【入力シート】栽培計画書!$M$11))</f>
        <v/>
      </c>
      <c r="H61" s="897"/>
      <c r="I61" s="897"/>
      <c r="J61" s="897"/>
      <c r="K61" s="897"/>
      <c r="L61" s="897"/>
      <c r="M61" s="898"/>
      <c r="N61" s="590"/>
      <c r="O61" s="590"/>
      <c r="P61" s="600" t="s">
        <v>487</v>
      </c>
      <c r="Q61" s="666" t="str">
        <f>IF(A352="","",B352)</f>
        <v/>
      </c>
      <c r="R61" s="666" t="str">
        <f>IF(A352="","",A352)</f>
        <v/>
      </c>
      <c r="S61" s="665" t="str">
        <f>IF(A352="","",IF(C352="","",C352))</f>
        <v/>
      </c>
      <c r="T61" s="301" t="str">
        <f t="shared" si="24"/>
        <v/>
      </c>
      <c r="U61" s="301" t="str">
        <f t="shared" si="18"/>
        <v/>
      </c>
      <c r="V61" s="301" t="str">
        <f t="shared" si="19"/>
        <v/>
      </c>
      <c r="W61" s="301" t="str">
        <f t="shared" si="20"/>
        <v/>
      </c>
      <c r="X61" s="301" t="str">
        <f t="shared" si="21"/>
        <v/>
      </c>
      <c r="Y61" s="672" t="str">
        <f t="shared" si="22"/>
        <v/>
      </c>
      <c r="Z61" s="590">
        <v>351</v>
      </c>
      <c r="AA61" s="677" t="str">
        <f>IF(A352="","",D352)</f>
        <v/>
      </c>
      <c r="AB61" s="663" t="str">
        <f>IF($Q61="①エコ25",AA61,"")</f>
        <v/>
      </c>
      <c r="AC61" s="663" t="str">
        <f>IF($Q61="②エコ50",$AA61,"")</f>
        <v/>
      </c>
      <c r="AD61" s="663" t="str">
        <f>IF($Q61="③エコ100",$AA61,"")</f>
        <v/>
      </c>
      <c r="AE61" s="590"/>
      <c r="AF61" s="590"/>
      <c r="AG61" s="590"/>
      <c r="AH61" s="590"/>
      <c r="AI61" s="590"/>
      <c r="AJ61" s="590"/>
      <c r="AK61" s="590"/>
      <c r="AL61" s="590"/>
    </row>
    <row r="62" spans="1:38" s="591" customFormat="1" ht="44.1" customHeight="1">
      <c r="A62" s="901"/>
      <c r="B62" s="865" t="str">
        <f>IF(ISBLANK(【入力シート】栽培計画書!$B$6),"",(【入力シート】栽培計画書!$B$6))</f>
        <v/>
      </c>
      <c r="C62" s="881" t="s">
        <v>881</v>
      </c>
      <c r="D62" s="881"/>
      <c r="E62" s="881"/>
      <c r="F62" s="882"/>
      <c r="G62" s="883" t="str">
        <f>IF(ISBLANK(【入力シート】栽培計画書!$Q$11),"",(【入力シート】栽培計画書!$Q$11))</f>
        <v/>
      </c>
      <c r="H62" s="884"/>
      <c r="I62" s="884"/>
      <c r="J62" s="884"/>
      <c r="K62" s="884"/>
      <c r="L62" s="884"/>
      <c r="M62" s="885"/>
      <c r="N62" s="590"/>
      <c r="O62" s="590"/>
      <c r="P62" s="600" t="s">
        <v>883</v>
      </c>
      <c r="Q62" s="666" t="str">
        <f>IF(A359="","",B359)</f>
        <v/>
      </c>
      <c r="R62" s="666" t="str">
        <f>IF(A359="","",A359)</f>
        <v/>
      </c>
      <c r="S62" s="665" t="str">
        <f>IF(A359="","",IF(C359="","",C359))</f>
        <v/>
      </c>
      <c r="T62" s="301" t="str">
        <f>IF($Q62="①エコ25",$R62,"")</f>
        <v/>
      </c>
      <c r="U62" s="301" t="str">
        <f>IF($Q62="②エコ50",$R62,"")</f>
        <v/>
      </c>
      <c r="V62" s="301" t="str">
        <f>IF($Q62="③エコ100",$R62,"")</f>
        <v/>
      </c>
      <c r="W62" s="301" t="str">
        <f>IF($Q62="①エコ25",$R62&amp;$S62,"")</f>
        <v/>
      </c>
      <c r="X62" s="301" t="str">
        <f>IF($Q62="②エコ50",$R62&amp;$S62,"")</f>
        <v/>
      </c>
      <c r="Y62" s="672" t="str">
        <f>IF($Q62="③エコ100",$R62&amp;$S62,"")</f>
        <v/>
      </c>
      <c r="Z62" s="590">
        <v>358</v>
      </c>
      <c r="AA62" s="677" t="str">
        <f>IF(A359="","",D359)</f>
        <v/>
      </c>
      <c r="AB62" s="663" t="str">
        <f>IF($Q62="①エコ25",AA62,"")</f>
        <v/>
      </c>
      <c r="AC62" s="663" t="str">
        <f>IF($Q62="②エコ50",$AA62,"")</f>
        <v/>
      </c>
      <c r="AD62" s="663" t="str">
        <f>IF($Q62="③エコ100",$AA62,"")</f>
        <v/>
      </c>
      <c r="AE62" s="590"/>
      <c r="AF62" s="590"/>
      <c r="AG62" s="590"/>
      <c r="AH62" s="590"/>
      <c r="AI62" s="590"/>
      <c r="AJ62" s="590"/>
      <c r="AK62" s="590"/>
      <c r="AL62" s="590"/>
    </row>
    <row r="63" spans="1:38" s="591" customFormat="1" ht="44.1" customHeight="1" thickBot="1">
      <c r="A63" s="902"/>
      <c r="B63" s="866" t="str">
        <f>IF(ISBLANK(【入力シート】栽培計画書!$B$6),"",(【入力シート】栽培計画書!$B$6))</f>
        <v/>
      </c>
      <c r="C63" s="886" t="s">
        <v>882</v>
      </c>
      <c r="D63" s="887"/>
      <c r="E63" s="887"/>
      <c r="F63" s="888"/>
      <c r="G63" s="889" t="str">
        <f>IF(ISBLANK(【入力シート】栽培計画書!$U$11),"",(【入力シート】栽培計画書!$U$11))</f>
        <v/>
      </c>
      <c r="H63" s="890"/>
      <c r="I63" s="890"/>
      <c r="J63" s="890"/>
      <c r="K63" s="890"/>
      <c r="L63" s="890"/>
      <c r="M63" s="891"/>
      <c r="N63" s="590"/>
      <c r="O63" s="590"/>
      <c r="P63" s="604" t="s">
        <v>489</v>
      </c>
      <c r="Q63" s="667" t="str">
        <f>IF(A366="","",B366)</f>
        <v/>
      </c>
      <c r="R63" s="667" t="str">
        <f>IF(A366="","",A366)</f>
        <v/>
      </c>
      <c r="S63" s="294" t="str">
        <f>IF(A366="","",IF(C366="","",C366))</f>
        <v/>
      </c>
      <c r="T63" s="295" t="str">
        <f>IF($Q63="①エコ25",$R63,"")</f>
        <v/>
      </c>
      <c r="U63" s="295" t="str">
        <f>IF($Q63="②エコ50",$R63,"")</f>
        <v/>
      </c>
      <c r="V63" s="295" t="str">
        <f>IF($Q63="③エコ100",$R63,"")</f>
        <v/>
      </c>
      <c r="W63" s="295" t="str">
        <f>IF($Q63="①エコ25",$R63&amp;$S63,"")</f>
        <v/>
      </c>
      <c r="X63" s="295" t="str">
        <f>IF($Q63="②エコ50",$R63&amp;$S63,"")</f>
        <v/>
      </c>
      <c r="Y63" s="673" t="str">
        <f>IF($Q63="③エコ100",$R63&amp;$S63,"")</f>
        <v/>
      </c>
      <c r="Z63" s="590">
        <v>365</v>
      </c>
      <c r="AA63" s="678" t="str">
        <f>IF(A366="","",D366)</f>
        <v/>
      </c>
      <c r="AB63" s="345" t="str">
        <f>IF($Q63="①エコ25",AA63,"")</f>
        <v/>
      </c>
      <c r="AC63" s="345" t="str">
        <f>IF($Q63="②エコ50",$AA63,"")</f>
        <v/>
      </c>
      <c r="AD63" s="345" t="str">
        <f>IF($Q63="③エコ100",$AA63,"")</f>
        <v/>
      </c>
      <c r="AE63" s="590"/>
      <c r="AF63" s="590"/>
      <c r="AG63" s="590"/>
      <c r="AH63" s="590"/>
      <c r="AI63" s="590"/>
      <c r="AJ63" s="590"/>
      <c r="AK63" s="590"/>
      <c r="AL63" s="590"/>
    </row>
    <row r="64" spans="1:38" s="591" customFormat="1" ht="24" customHeight="1">
      <c r="A64" s="900" t="str">
        <f>IF(ISBLANK(【入力シート】栽培計画書!$B$12),"",(【入力シート】栽培計画書!$B$12))</f>
        <v/>
      </c>
      <c r="B64" s="864" t="str">
        <f>IF(ISBLANK(【入力シート】栽培計画書!$C$12),"",(【入力シート】栽培計画書!$C$12))</f>
        <v/>
      </c>
      <c r="C64" s="867" t="str">
        <f>IF(ISBLANK(【入力シート】栽培計画書!$D$12),"",(【入力シート】栽培計画書!$D$12))</f>
        <v/>
      </c>
      <c r="D64" s="870" t="str">
        <f>IF(ISBLANK(【入力シート】栽培計画書!$F$12),"",(【入力シート】栽培計画書!$F$12))</f>
        <v/>
      </c>
      <c r="E64" s="659" t="str">
        <f>IF(ISBLANK(【入力シート】栽培計画書!$G$12),"",(【入力シート】栽培計画書!$G$12))</f>
        <v/>
      </c>
      <c r="F64" s="589" t="s">
        <v>878</v>
      </c>
      <c r="G64" s="873" t="str">
        <f>IF(ISBLANK(【入力シート】栽培計画書!$I$12),"",(【入力シート】栽培計画書!$I$12))</f>
        <v/>
      </c>
      <c r="H64" s="899" t="str">
        <f>IF(ISBLANK(【入力シート】栽培計画書!$J$12),"",IF(OR(【入力シート】栽培計画書!$I$12=List!$E$2,【入力シート】栽培計画書!$I$12=List!$E$4),【入力シート】栽培計画書!$J$12&amp;"kg/10a",IF(【入力シート】栽培計画書!$I$12=List!$E$3,"播種量"&amp;【入力シート】栽培計画書!$J$12&amp;"kg/10a","")))</f>
        <v/>
      </c>
      <c r="I64" s="873" t="str">
        <f>IF(ISBLANK(【入力シート】栽培計画書!$N$12),"",(【入力シート】栽培計画書!$N$12))</f>
        <v/>
      </c>
      <c r="J64" s="931" t="str">
        <f>IF(ISBLANK(【入力シート】栽培計画書!$P$12),"",(【入力シート】栽培計画書!$P$12))</f>
        <v/>
      </c>
      <c r="K64" s="873" t="str">
        <f>IF(ISBLANK(【入力シート】栽培計画書!$R$12),"",(【入力シート】栽培計画書!$R$12))</f>
        <v/>
      </c>
      <c r="L64" s="934" t="str">
        <f>IF(ISBLANK(【入力シート】栽培計画書!$T$12),"",(【入力シート】栽培計画書!$T$12))</f>
        <v/>
      </c>
      <c r="M64" s="937" t="str">
        <f>IF(ISBLANK(【入力シート】栽培計画書!$V$12),"",(【入力シート】栽培計画書!$V$12))</f>
        <v/>
      </c>
      <c r="N64" s="590"/>
      <c r="O64" s="590"/>
      <c r="P64" s="600" t="s">
        <v>833</v>
      </c>
      <c r="Q64" s="666" t="str">
        <f>IF(A384="","",B384)</f>
        <v/>
      </c>
      <c r="R64" s="666" t="str">
        <f>IF(A384="","",A384)</f>
        <v/>
      </c>
      <c r="S64" s="665" t="str">
        <f>IF(A384="","",IF(C384="","",C384))</f>
        <v/>
      </c>
      <c r="T64" s="301" t="str">
        <f>IF($Q64="①エコ25",$R64,"")</f>
        <v/>
      </c>
      <c r="U64" s="301" t="str">
        <f t="shared" ref="U64:U66" si="27">IF($Q64="②エコ50",$R64,"")</f>
        <v/>
      </c>
      <c r="V64" s="301" t="str">
        <f t="shared" ref="V64:V66" si="28">IF($Q64="③エコ100",$R64,"")</f>
        <v/>
      </c>
      <c r="W64" s="301" t="str">
        <f t="shared" ref="W64:W66" si="29">IF($Q64="①エコ25",$R64&amp;$S64,"")</f>
        <v/>
      </c>
      <c r="X64" s="301" t="str">
        <f t="shared" ref="X64:X66" si="30">IF($Q64="②エコ50",$R64&amp;$S64,"")</f>
        <v/>
      </c>
      <c r="Y64" s="301" t="str">
        <f t="shared" ref="Y64:Y66" si="31">IF($Q64="③エコ100",$R64&amp;$S64,"")</f>
        <v/>
      </c>
      <c r="Z64" s="590">
        <v>383</v>
      </c>
      <c r="AA64" s="680" t="str">
        <f>IF(A384="","",D384)</f>
        <v/>
      </c>
      <c r="AB64" s="681" t="str">
        <f>IF($Q64="①エコ25",AA64,"")</f>
        <v/>
      </c>
      <c r="AC64" s="681" t="str">
        <f t="shared" ref="AC64:AC65" si="32">IF($Q64="②エコ50",$AA64,"")</f>
        <v/>
      </c>
      <c r="AD64" s="681" t="str">
        <f t="shared" ref="AD64:AD65" si="33">IF($Q64="③エコ100",$AA64,"")</f>
        <v/>
      </c>
      <c r="AE64" s="590"/>
      <c r="AF64" s="590"/>
      <c r="AG64" s="590"/>
      <c r="AH64" s="590"/>
      <c r="AI64" s="590"/>
      <c r="AJ64" s="590"/>
      <c r="AK64" s="590"/>
      <c r="AL64" s="590"/>
    </row>
    <row r="65" spans="1:38" s="591" customFormat="1" ht="12" customHeight="1">
      <c r="A65" s="901"/>
      <c r="B65" s="865" t="str">
        <f>IF(ISBLANK(【入力シート】栽培計画書!$B$6),"",(【入力シート】栽培計画書!$B$6))</f>
        <v/>
      </c>
      <c r="C65" s="868" t="str">
        <f>IF(ISBLANK(【入力シート】栽培計画書!$B$6),"",(【入力シート】栽培計画書!$B$6))</f>
        <v/>
      </c>
      <c r="D65" s="871" t="str">
        <f>IF(ISBLANK(【入力シート】栽培計画書!$B$6),"",(【入力シート】栽培計画書!$B$6))</f>
        <v/>
      </c>
      <c r="E65" s="875" t="s">
        <v>879</v>
      </c>
      <c r="F65" s="876"/>
      <c r="G65" s="874" t="str">
        <f>IF(ISBLANK(【入力シート】栽培計画書!$B$6),"",(【入力シート】栽培計画書!$B$6))</f>
        <v/>
      </c>
      <c r="H65" s="879" t="str">
        <f>IF(ISBLANK(【入力シート】栽培計画書!$B$6),"",(【入力シート】栽培計画書!$B$6))</f>
        <v/>
      </c>
      <c r="I65" s="874" t="str">
        <f>IF(ISBLANK(【入力シート】栽培計画書!$B$6),"",(【入力シート】栽培計画書!$B$6))</f>
        <v/>
      </c>
      <c r="J65" s="932" t="str">
        <f>IF(ISBLANK(【入力シート】栽培計画書!$B$6),"",(【入力シート】栽培計画書!$B$6))</f>
        <v/>
      </c>
      <c r="K65" s="874" t="str">
        <f>IF(ISBLANK(【入力シート】栽培計画書!$B$6),"",(【入力シート】栽培計画書!$B$6))</f>
        <v/>
      </c>
      <c r="L65" s="935" t="str">
        <f>IF(ISBLANK(【入力シート】栽培計画書!$B$6),"",(【入力シート】栽培計画書!$B$6))</f>
        <v/>
      </c>
      <c r="M65" s="938" t="str">
        <f>IF(ISBLANK(【入力シート】栽培計画書!$B$6),"",(【入力シート】栽培計画書!$B$6))</f>
        <v/>
      </c>
      <c r="N65" s="590"/>
      <c r="O65" s="590"/>
      <c r="P65" s="600" t="s">
        <v>486</v>
      </c>
      <c r="Q65" s="666" t="str">
        <f>IF(A391="","",B391)</f>
        <v/>
      </c>
      <c r="R65" s="666" t="str">
        <f>IF(A391="","",A391)</f>
        <v/>
      </c>
      <c r="S65" s="665" t="str">
        <f>IF(A391="","",IF(C391="","",C391))</f>
        <v/>
      </c>
      <c r="T65" s="301" t="str">
        <f t="shared" ref="T65:T66" si="34">IF($Q65="①エコ25",$R65,"")</f>
        <v/>
      </c>
      <c r="U65" s="301" t="str">
        <f t="shared" si="27"/>
        <v/>
      </c>
      <c r="V65" s="301" t="str">
        <f t="shared" si="28"/>
        <v/>
      </c>
      <c r="W65" s="301" t="str">
        <f t="shared" si="29"/>
        <v/>
      </c>
      <c r="X65" s="301" t="str">
        <f t="shared" si="30"/>
        <v/>
      </c>
      <c r="Y65" s="672" t="str">
        <f t="shared" si="31"/>
        <v/>
      </c>
      <c r="Z65" s="590">
        <v>390</v>
      </c>
      <c r="AA65" s="677" t="str">
        <f>IF(A391="","",D391)</f>
        <v/>
      </c>
      <c r="AB65" s="679" t="str">
        <f t="shared" ref="AB65" si="35">IF($Q65="①エコ25",AA65,"")</f>
        <v/>
      </c>
      <c r="AC65" s="679" t="str">
        <f t="shared" si="32"/>
        <v/>
      </c>
      <c r="AD65" s="679" t="str">
        <f t="shared" si="33"/>
        <v/>
      </c>
      <c r="AE65" s="590"/>
      <c r="AF65" s="590"/>
      <c r="AG65" s="590"/>
      <c r="AH65" s="590"/>
      <c r="AI65" s="590"/>
      <c r="AJ65" s="590"/>
      <c r="AK65" s="590"/>
      <c r="AL65" s="590"/>
    </row>
    <row r="66" spans="1:38" s="591" customFormat="1" ht="12" customHeight="1">
      <c r="A66" s="901"/>
      <c r="B66" s="865" t="str">
        <f>IF(ISBLANK(【入力シート】栽培計画書!$B$6),"",(【入力シート】栽培計画書!$B$6))</f>
        <v/>
      </c>
      <c r="C66" s="869" t="str">
        <f>IF(ISBLANK(【入力シート】栽培計画書!$B$6),"",(【入力シート】栽培計画書!$B$6))</f>
        <v/>
      </c>
      <c r="D66" s="871" t="str">
        <f>IF(ISBLANK(【入力シート】栽培計画書!$B$6),"",(【入力シート】栽培計画書!$B$6))</f>
        <v/>
      </c>
      <c r="E66" s="875"/>
      <c r="F66" s="876"/>
      <c r="G66" s="877" t="str">
        <f>IF(ISBLANK(【入力シート】栽培計画書!$K$12),"",(【入力シート】栽培計画書!$K$12))</f>
        <v/>
      </c>
      <c r="H66" s="879" t="str">
        <f>IF(ISBLANK(【入力シート】栽培計画書!$L$12),"",IF(OR(【入力シート】栽培計画書!$K$12=List!$E$2,【入力シート】栽培計画書!$K$12=List!$E$4),【入力シート】栽培計画書!$L$12&amp;"kg/10a",IF(【入力シート】栽培計画書!$K$12=List!$E$3,"播種量"&amp;【入力シート】栽培計画書!$L$12&amp;"kg/10a","")))</f>
        <v/>
      </c>
      <c r="I66" s="877" t="str">
        <f>IF(ISBLANK(【入力シート】栽培計画書!$O$12),"",(【入力シート】栽培計画書!$O$12))</f>
        <v/>
      </c>
      <c r="J66" s="932" t="str">
        <f>IF(ISBLANK(【入力シート】栽培計画書!$N$6),"",(【入力シート】栽培計画書!$N$6))</f>
        <v/>
      </c>
      <c r="K66" s="877" t="str">
        <f>IF(ISBLANK(【入力シート】栽培計画書!$S$12),"",(【入力シート】栽培計画書!$S$12))</f>
        <v/>
      </c>
      <c r="L66" s="935" t="str">
        <f>IF(ISBLANK(【入力シート】栽培計画書!$N$6),"",(【入力シート】栽培計画書!$N$6))</f>
        <v/>
      </c>
      <c r="M66" s="938" t="str">
        <f>IF(ISBLANK(【入力シート】栽培計画書!$B$6),"",(【入力シート】栽培計画書!$B$6))</f>
        <v/>
      </c>
      <c r="N66" s="590"/>
      <c r="O66" s="590"/>
      <c r="P66" s="600" t="s">
        <v>487</v>
      </c>
      <c r="Q66" s="666" t="str">
        <f>IF(A398="","",B398)</f>
        <v/>
      </c>
      <c r="R66" s="666" t="str">
        <f>IF(A398="","",A398)</f>
        <v/>
      </c>
      <c r="S66" s="665" t="str">
        <f>IF(A398="","",IF(C398="","",C398))</f>
        <v/>
      </c>
      <c r="T66" s="301" t="str">
        <f t="shared" si="34"/>
        <v/>
      </c>
      <c r="U66" s="301" t="str">
        <f t="shared" si="27"/>
        <v/>
      </c>
      <c r="V66" s="301" t="str">
        <f t="shared" si="28"/>
        <v/>
      </c>
      <c r="W66" s="301" t="str">
        <f t="shared" si="29"/>
        <v/>
      </c>
      <c r="X66" s="301" t="str">
        <f t="shared" si="30"/>
        <v/>
      </c>
      <c r="Y66" s="672" t="str">
        <f t="shared" si="31"/>
        <v/>
      </c>
      <c r="Z66" s="590">
        <v>397</v>
      </c>
      <c r="AA66" s="677" t="str">
        <f>IF(A398="","",D398)</f>
        <v/>
      </c>
      <c r="AB66" s="679" t="str">
        <f>IF($Q66="①エコ25",AA66,"")</f>
        <v/>
      </c>
      <c r="AC66" s="679" t="str">
        <f>IF($Q66="②エコ50",$AA66,"")</f>
        <v/>
      </c>
      <c r="AD66" s="679" t="str">
        <f>IF($Q66="③エコ100",$AA66,"")</f>
        <v/>
      </c>
      <c r="AE66" s="590"/>
      <c r="AF66" s="590"/>
      <c r="AG66" s="590"/>
      <c r="AH66" s="590"/>
      <c r="AI66" s="590"/>
      <c r="AJ66" s="590"/>
      <c r="AK66" s="590"/>
      <c r="AL66" s="590"/>
    </row>
    <row r="67" spans="1:38" s="591" customFormat="1" ht="24" customHeight="1">
      <c r="A67" s="901"/>
      <c r="B67" s="865" t="str">
        <f>IF(ISBLANK(【入力シート】栽培計画書!$B$6),"",(【入力シート】栽培計画書!$B$6))</f>
        <v/>
      </c>
      <c r="C67" s="660" t="str">
        <f>IF(ISBLANK(【入力シート】栽培計画書!$E$12),"",(【入力シート】栽培計画書!$E$12))</f>
        <v/>
      </c>
      <c r="D67" s="872" t="str">
        <f>IF(ISBLANK(【入力シート】栽培計画書!$B$6),"",(【入力シート】栽培計画書!$B$6))</f>
        <v/>
      </c>
      <c r="E67" s="661" t="str">
        <f>IF(ISBLANK(【入力シート】栽培計画書!$H$12),"",(【入力シート】栽培計画書!$H$12))</f>
        <v/>
      </c>
      <c r="F67" s="592" t="s">
        <v>878</v>
      </c>
      <c r="G67" s="878" t="str">
        <f>IF(ISBLANK(【入力シート】栽培計画書!$B$6),"",(【入力シート】栽培計画書!$B$6))</f>
        <v/>
      </c>
      <c r="H67" s="880" t="str">
        <f>IF(ISBLANK(【入力シート】栽培計画書!$B$6),"",(【入力シート】栽培計画書!$B$6))</f>
        <v/>
      </c>
      <c r="I67" s="878" t="str">
        <f>IF(ISBLANK(【入力シート】栽培計画書!$B$6),"",(【入力シート】栽培計画書!$B$6))</f>
        <v/>
      </c>
      <c r="J67" s="933" t="str">
        <f>IF(ISBLANK(【入力シート】栽培計画書!$B$6),"",(【入力シート】栽培計画書!$B$6))</f>
        <v/>
      </c>
      <c r="K67" s="878" t="str">
        <f>IF(ISBLANK(【入力シート】栽培計画書!$B$6),"",(【入力シート】栽培計画書!$B$6))</f>
        <v/>
      </c>
      <c r="L67" s="936" t="str">
        <f>IF(ISBLANK(【入力シート】栽培計画書!$B$6),"",(【入力シート】栽培計画書!$B$6))</f>
        <v/>
      </c>
      <c r="M67" s="939" t="str">
        <f>IF(ISBLANK(【入力シート】栽培計画書!$B$6),"",(【入力シート】栽培計画書!$B$6))</f>
        <v/>
      </c>
      <c r="N67" s="590"/>
      <c r="O67" s="663" t="str">
        <f>IF(ISNUMBER(SEARCH("施設", C64)), "施設", IF(ISNUMBER(SEARCH("露地", C64)), "露地", "露地施設"))</f>
        <v>露地施設</v>
      </c>
      <c r="P67" s="600" t="s">
        <v>488</v>
      </c>
      <c r="Q67" s="666" t="str">
        <f>IF(A405="","",B405)</f>
        <v/>
      </c>
      <c r="R67" s="666" t="str">
        <f>IF(A405="","",A405)</f>
        <v/>
      </c>
      <c r="S67" s="665" t="str">
        <f>IF(A405="","",IF(C405="","",C405))</f>
        <v/>
      </c>
      <c r="T67" s="301" t="str">
        <f>IF($Q67="①エコ25",$R67,"")</f>
        <v/>
      </c>
      <c r="U67" s="301" t="str">
        <f>IF($Q67="②エコ50",$R67,"")</f>
        <v/>
      </c>
      <c r="V67" s="301" t="str">
        <f>IF($Q67="③エコ100",$R67,"")</f>
        <v/>
      </c>
      <c r="W67" s="301" t="str">
        <f>IF($Q67="①エコ25",$R67&amp;$S67,"")</f>
        <v/>
      </c>
      <c r="X67" s="301" t="str">
        <f>IF($Q67="②エコ50",$R67&amp;$S67,"")</f>
        <v/>
      </c>
      <c r="Y67" s="672" t="str">
        <f>IF($Q67="③エコ100",$R67&amp;$S67,"")</f>
        <v/>
      </c>
      <c r="Z67" s="590">
        <v>404</v>
      </c>
      <c r="AA67" s="677" t="str">
        <f>IF(A405="","",D405)</f>
        <v/>
      </c>
      <c r="AB67" s="679" t="str">
        <f>IF($Q67="①エコ25",AA67,"")</f>
        <v/>
      </c>
      <c r="AC67" s="679" t="str">
        <f>IF($Q67="②エコ50",$AA67,"")</f>
        <v/>
      </c>
      <c r="AD67" s="679" t="str">
        <f>IF($Q67="③エコ100",$AA67,"")</f>
        <v/>
      </c>
      <c r="AE67" s="590"/>
      <c r="AF67" s="590"/>
      <c r="AG67" s="590"/>
      <c r="AH67" s="590"/>
      <c r="AI67" s="590"/>
      <c r="AJ67" s="590"/>
      <c r="AK67" s="590"/>
      <c r="AL67" s="590"/>
    </row>
    <row r="68" spans="1:38" s="591" customFormat="1" ht="44.1" customHeight="1">
      <c r="A68" s="901"/>
      <c r="B68" s="865" t="str">
        <f>IF(ISBLANK(【入力シート】栽培計画書!$B$6),"",(【入力シート】栽培計画書!$B$6))</f>
        <v/>
      </c>
      <c r="C68" s="892" t="s">
        <v>880</v>
      </c>
      <c r="D68" s="893"/>
      <c r="E68" s="894"/>
      <c r="F68" s="895"/>
      <c r="G68" s="896" t="str">
        <f>IF(ISBLANK(【入力シート】栽培計画書!$M$12),"",(【入力シート】栽培計画書!$M$12))</f>
        <v/>
      </c>
      <c r="H68" s="897"/>
      <c r="I68" s="897"/>
      <c r="J68" s="897"/>
      <c r="K68" s="897"/>
      <c r="L68" s="897"/>
      <c r="M68" s="898"/>
      <c r="N68" s="590"/>
      <c r="O68" s="590"/>
      <c r="P68" s="604" t="s">
        <v>489</v>
      </c>
      <c r="Q68" s="667" t="str">
        <f>IF(A412="","",B412)</f>
        <v/>
      </c>
      <c r="R68" s="667" t="str">
        <f>IF(A412="","",A412)</f>
        <v/>
      </c>
      <c r="S68" s="294" t="str">
        <f>IF(A412="","",IF(C412="","",C412))</f>
        <v/>
      </c>
      <c r="T68" s="295" t="str">
        <f>IF($Q68="①エコ25",$R68,"")</f>
        <v/>
      </c>
      <c r="U68" s="295" t="str">
        <f>IF($Q68="②エコ50",$R68,"")</f>
        <v/>
      </c>
      <c r="V68" s="295" t="str">
        <f>IF($Q68="③エコ100",$R68,"")</f>
        <v/>
      </c>
      <c r="W68" s="295" t="str">
        <f>IF($Q68="①エコ25",$R68&amp;$S68,"")</f>
        <v/>
      </c>
      <c r="X68" s="295" t="str">
        <f>IF($Q68="②エコ50",$R68&amp;$S68,"")</f>
        <v/>
      </c>
      <c r="Y68" s="673" t="str">
        <f>IF($Q68="③エコ100",$R68&amp;$S68,"")</f>
        <v/>
      </c>
      <c r="Z68" s="590">
        <v>411</v>
      </c>
      <c r="AA68" s="678" t="str">
        <f>IF(A412="","",D412)</f>
        <v/>
      </c>
      <c r="AB68" s="345" t="str">
        <f>IF($Q68="①エコ25",AA68,"")</f>
        <v/>
      </c>
      <c r="AC68" s="345" t="str">
        <f>IF($Q68="②エコ50",$AA68,"")</f>
        <v/>
      </c>
      <c r="AD68" s="345" t="str">
        <f>IF($Q68="③エコ100",$AA68,"")</f>
        <v/>
      </c>
      <c r="AE68" s="590"/>
      <c r="AF68" s="590"/>
      <c r="AG68" s="590"/>
      <c r="AH68" s="590"/>
      <c r="AI68" s="590"/>
      <c r="AJ68" s="590"/>
      <c r="AK68" s="590"/>
      <c r="AL68" s="590"/>
    </row>
    <row r="69" spans="1:38" s="591" customFormat="1" ht="44.1" customHeight="1">
      <c r="A69" s="901"/>
      <c r="B69" s="865" t="str">
        <f>IF(ISBLANK(【入力シート】栽培計画書!$B$6),"",(【入力シート】栽培計画書!$B$6))</f>
        <v/>
      </c>
      <c r="C69" s="881" t="s">
        <v>881</v>
      </c>
      <c r="D69" s="881"/>
      <c r="E69" s="881"/>
      <c r="F69" s="882"/>
      <c r="G69" s="883" t="str">
        <f>IF(ISBLANK(【入力シート】栽培計画書!$Q$12),"",(【入力シート】栽培計画書!$Q$12))</f>
        <v/>
      </c>
      <c r="H69" s="884"/>
      <c r="I69" s="884"/>
      <c r="J69" s="884"/>
      <c r="K69" s="884"/>
      <c r="L69" s="884"/>
      <c r="M69" s="885"/>
      <c r="N69" s="590"/>
      <c r="O69" s="590"/>
      <c r="P69" s="600" t="s">
        <v>834</v>
      </c>
      <c r="Q69" s="666" t="str">
        <f>IF(A431="","",B431)</f>
        <v/>
      </c>
      <c r="R69" s="666" t="str">
        <f>IF(A431="","",A431)</f>
        <v/>
      </c>
      <c r="S69" s="665" t="str">
        <f>IF(A431="","",IF(C431="","",C431))</f>
        <v/>
      </c>
      <c r="T69" s="301" t="str">
        <f>IF($Q69="①エコ25",$R69,"")</f>
        <v/>
      </c>
      <c r="U69" s="301" t="str">
        <f t="shared" ref="U69:U71" si="36">IF($Q69="②エコ50",$R69,"")</f>
        <v/>
      </c>
      <c r="V69" s="301" t="str">
        <f t="shared" ref="V69:V71" si="37">IF($Q69="③エコ100",$R69,"")</f>
        <v/>
      </c>
      <c r="W69" s="301" t="str">
        <f t="shared" ref="W69:W71" si="38">IF($Q69="①エコ25",$R69&amp;$S69,"")</f>
        <v/>
      </c>
      <c r="X69" s="301" t="str">
        <f t="shared" ref="X69:X71" si="39">IF($Q69="②エコ50",$R69&amp;$S69,"")</f>
        <v/>
      </c>
      <c r="Y69" s="301" t="str">
        <f t="shared" ref="Y69:Y71" si="40">IF($Q69="③エコ100",$R69&amp;$S69,"")</f>
        <v/>
      </c>
      <c r="Z69" s="590">
        <v>430</v>
      </c>
      <c r="AA69" s="680" t="str">
        <f>IF(A431="","",D431)</f>
        <v/>
      </c>
      <c r="AB69" s="681" t="str">
        <f>IF($Q69="①エコ25",AA69,"")</f>
        <v/>
      </c>
      <c r="AC69" s="681" t="str">
        <f t="shared" ref="AC69:AC70" si="41">IF($Q69="②エコ50",$AA69,"")</f>
        <v/>
      </c>
      <c r="AD69" s="681" t="str">
        <f t="shared" ref="AD69:AD70" si="42">IF($Q69="③エコ100",$AA69,"")</f>
        <v/>
      </c>
      <c r="AE69" s="590"/>
      <c r="AF69" s="590"/>
      <c r="AG69" s="590"/>
      <c r="AH69" s="590"/>
      <c r="AI69" s="590"/>
      <c r="AJ69" s="590"/>
      <c r="AK69" s="590"/>
      <c r="AL69" s="590"/>
    </row>
    <row r="70" spans="1:38" s="591" customFormat="1" ht="44.1" customHeight="1" thickBot="1">
      <c r="A70" s="902"/>
      <c r="B70" s="866" t="str">
        <f>IF(ISBLANK(【入力シート】栽培計画書!$B$6),"",(【入力シート】栽培計画書!$B$6))</f>
        <v/>
      </c>
      <c r="C70" s="886" t="s">
        <v>882</v>
      </c>
      <c r="D70" s="887"/>
      <c r="E70" s="887"/>
      <c r="F70" s="888"/>
      <c r="G70" s="889" t="str">
        <f>IF(ISBLANK(【入力シート】栽培計画書!$U$12),"",(【入力シート】栽培計画書!$U$12))</f>
        <v/>
      </c>
      <c r="H70" s="890"/>
      <c r="I70" s="890"/>
      <c r="J70" s="890"/>
      <c r="K70" s="890"/>
      <c r="L70" s="890"/>
      <c r="M70" s="891"/>
      <c r="N70" s="590"/>
      <c r="O70" s="590"/>
      <c r="P70" s="600" t="s">
        <v>486</v>
      </c>
      <c r="Q70" s="666" t="str">
        <f>IF(A438="","",B438)</f>
        <v/>
      </c>
      <c r="R70" s="666" t="str">
        <f>IF(A438="","",A438)</f>
        <v/>
      </c>
      <c r="S70" s="665" t="str">
        <f>IF(A438="","",IF(C438="","",C438))</f>
        <v/>
      </c>
      <c r="T70" s="301" t="str">
        <f t="shared" ref="T70:T71" si="43">IF($Q70="①エコ25",$R70,"")</f>
        <v/>
      </c>
      <c r="U70" s="301" t="str">
        <f t="shared" si="36"/>
        <v/>
      </c>
      <c r="V70" s="301" t="str">
        <f t="shared" si="37"/>
        <v/>
      </c>
      <c r="W70" s="301" t="str">
        <f t="shared" si="38"/>
        <v/>
      </c>
      <c r="X70" s="301" t="str">
        <f t="shared" si="39"/>
        <v/>
      </c>
      <c r="Y70" s="672" t="str">
        <f t="shared" si="40"/>
        <v/>
      </c>
      <c r="Z70" s="574">
        <v>437</v>
      </c>
      <c r="AA70" s="677" t="str">
        <f>IF(A438="","",D438)</f>
        <v/>
      </c>
      <c r="AB70" s="679" t="str">
        <f t="shared" ref="AB70" si="44">IF($Q70="①エコ25",AA70,"")</f>
        <v/>
      </c>
      <c r="AC70" s="679" t="str">
        <f t="shared" si="41"/>
        <v/>
      </c>
      <c r="AD70" s="679" t="str">
        <f t="shared" si="42"/>
        <v/>
      </c>
      <c r="AE70" s="590"/>
      <c r="AF70" s="590"/>
      <c r="AG70" s="590"/>
      <c r="AH70" s="597"/>
      <c r="AI70" s="590"/>
      <c r="AJ70" s="590"/>
      <c r="AK70" s="590"/>
      <c r="AL70" s="590"/>
    </row>
    <row r="71" spans="1:38" s="591" customFormat="1" ht="24" customHeight="1">
      <c r="A71" s="900" t="str">
        <f>IF(ISBLANK(【入力シート】栽培計画書!$B$13),"",(【入力シート】栽培計画書!$B$13))</f>
        <v/>
      </c>
      <c r="B71" s="864" t="str">
        <f>IF(ISBLANK(【入力シート】栽培計画書!$C$13),"",(【入力シート】栽培計画書!$C$13))</f>
        <v/>
      </c>
      <c r="C71" s="867" t="str">
        <f>IF(ISBLANK(【入力シート】栽培計画書!$D$13),"",(【入力シート】栽培計画書!$D$13))</f>
        <v/>
      </c>
      <c r="D71" s="870" t="str">
        <f>IF(ISBLANK(【入力シート】栽培計画書!$F$13),"",(【入力シート】栽培計画書!$F$13))</f>
        <v/>
      </c>
      <c r="E71" s="659" t="str">
        <f>IF(ISBLANK(【入力シート】栽培計画書!$G$13),"",(【入力シート】栽培計画書!$G$13))</f>
        <v/>
      </c>
      <c r="F71" s="589" t="s">
        <v>878</v>
      </c>
      <c r="G71" s="873" t="str">
        <f>IF(ISBLANK(【入力シート】栽培計画書!$I$13),"",(【入力シート】栽培計画書!$I$13))</f>
        <v/>
      </c>
      <c r="H71" s="899" t="str">
        <f>IF(ISBLANK(【入力シート】栽培計画書!$J$13),"",IF(OR(【入力シート】栽培計画書!$I$13=List!$E$2,【入力シート】栽培計画書!$I$13=List!$E$4),【入力シート】栽培計画書!$J$13&amp;"kg/10a",IF(【入力シート】栽培計画書!$I$13=List!$E$3,"播種量"&amp;【入力シート】栽培計画書!$J$13&amp;"kg/10a","")))</f>
        <v/>
      </c>
      <c r="I71" s="873" t="str">
        <f>IF(ISBLANK(【入力シート】栽培計画書!$N$13),"",(【入力シート】栽培計画書!$N$13))</f>
        <v/>
      </c>
      <c r="J71" s="931" t="str">
        <f>IF(ISBLANK(【入力シート】栽培計画書!$P$13),"",(【入力シート】栽培計画書!$P$13))</f>
        <v/>
      </c>
      <c r="K71" s="873" t="str">
        <f>IF(ISBLANK(【入力シート】栽培計画書!$R$13),"",(【入力シート】栽培計画書!$R$13))</f>
        <v/>
      </c>
      <c r="L71" s="934" t="str">
        <f>IF(ISBLANK(【入力シート】栽培計画書!$T$13),"",(【入力シート】栽培計画書!$T$13))</f>
        <v/>
      </c>
      <c r="M71" s="937" t="str">
        <f>IF(ISBLANK(【入力シート】栽培計画書!$V$13),"",(【入力シート】栽培計画書!$V$13))</f>
        <v/>
      </c>
      <c r="N71" s="590"/>
      <c r="O71" s="590"/>
      <c r="P71" s="600" t="s">
        <v>487</v>
      </c>
      <c r="Q71" s="666" t="str">
        <f>IF(A445="","",B445)</f>
        <v/>
      </c>
      <c r="R71" s="666" t="str">
        <f>IF(A445="","",A445)</f>
        <v/>
      </c>
      <c r="S71" s="665" t="str">
        <f>IF(A445="","",IF(C445="","",C445))</f>
        <v/>
      </c>
      <c r="T71" s="301" t="str">
        <f t="shared" si="43"/>
        <v/>
      </c>
      <c r="U71" s="301" t="str">
        <f t="shared" si="36"/>
        <v/>
      </c>
      <c r="V71" s="301" t="str">
        <f t="shared" si="37"/>
        <v/>
      </c>
      <c r="W71" s="301" t="str">
        <f t="shared" si="38"/>
        <v/>
      </c>
      <c r="X71" s="301" t="str">
        <f t="shared" si="39"/>
        <v/>
      </c>
      <c r="Y71" s="672" t="str">
        <f t="shared" si="40"/>
        <v/>
      </c>
      <c r="Z71" s="590">
        <v>444</v>
      </c>
      <c r="AA71" s="677" t="str">
        <f>IF(A445="","",D445)</f>
        <v/>
      </c>
      <c r="AB71" s="679" t="str">
        <f>IF($Q71="①エコ25",AA71,"")</f>
        <v/>
      </c>
      <c r="AC71" s="679" t="str">
        <f>IF($Q71="②エコ50",$AA71,"")</f>
        <v/>
      </c>
      <c r="AD71" s="679" t="str">
        <f>IF($Q71="③エコ100",$AA71,"")</f>
        <v/>
      </c>
      <c r="AE71" s="590"/>
      <c r="AF71" s="590"/>
      <c r="AG71" s="590"/>
      <c r="AH71" s="590"/>
      <c r="AI71" s="590"/>
      <c r="AJ71" s="590"/>
      <c r="AK71" s="590"/>
      <c r="AL71" s="590"/>
    </row>
    <row r="72" spans="1:38" s="591" customFormat="1" ht="12" customHeight="1">
      <c r="A72" s="901"/>
      <c r="B72" s="865" t="str">
        <f>IF(ISBLANK(【入力シート】栽培計画書!$B$6),"",(【入力シート】栽培計画書!$B$6))</f>
        <v/>
      </c>
      <c r="C72" s="868" t="str">
        <f>IF(ISBLANK(【入力シート】栽培計画書!$B$6),"",(【入力シート】栽培計画書!$B$6))</f>
        <v/>
      </c>
      <c r="D72" s="871" t="str">
        <f>IF(ISBLANK(【入力シート】栽培計画書!$B$6),"",(【入力シート】栽培計画書!$B$6))</f>
        <v/>
      </c>
      <c r="E72" s="875" t="s">
        <v>879</v>
      </c>
      <c r="F72" s="876"/>
      <c r="G72" s="874" t="str">
        <f>IF(ISBLANK(【入力シート】栽培計画書!$B$6),"",(【入力シート】栽培計画書!$B$6))</f>
        <v/>
      </c>
      <c r="H72" s="879" t="str">
        <f>IF(ISBLANK(【入力シート】栽培計画書!$B$6),"",(【入力シート】栽培計画書!$B$6))</f>
        <v/>
      </c>
      <c r="I72" s="874" t="str">
        <f>IF(ISBLANK(【入力シート】栽培計画書!$B$6),"",(【入力シート】栽培計画書!$B$6))</f>
        <v/>
      </c>
      <c r="J72" s="932" t="str">
        <f>IF(ISBLANK(【入力シート】栽培計画書!$B$6),"",(【入力シート】栽培計画書!$B$6))</f>
        <v/>
      </c>
      <c r="K72" s="874" t="str">
        <f>IF(ISBLANK(【入力シート】栽培計画書!$B$6),"",(【入力シート】栽培計画書!$B$6))</f>
        <v/>
      </c>
      <c r="L72" s="935" t="str">
        <f>IF(ISBLANK(【入力シート】栽培計画書!$B$6),"",(【入力シート】栽培計画書!$B$6))</f>
        <v/>
      </c>
      <c r="M72" s="938" t="str">
        <f>IF(ISBLANK(【入力シート】栽培計画書!$B$6),"",(【入力シート】栽培計画書!$B$6))</f>
        <v/>
      </c>
      <c r="N72" s="590"/>
      <c r="O72" s="590"/>
      <c r="P72" s="600" t="s">
        <v>488</v>
      </c>
      <c r="Q72" s="666" t="str">
        <f>IF(A452="","",B452)</f>
        <v/>
      </c>
      <c r="R72" s="666" t="str">
        <f>IF(A452="","",A452)</f>
        <v/>
      </c>
      <c r="S72" s="665" t="str">
        <f>IF(A452="","",IF(C452="","",C452))</f>
        <v/>
      </c>
      <c r="T72" s="301" t="str">
        <f>IF($Q72="①エコ25",$R72,"")</f>
        <v/>
      </c>
      <c r="U72" s="301" t="str">
        <f>IF($Q72="②エコ50",$R72,"")</f>
        <v/>
      </c>
      <c r="V72" s="301" t="str">
        <f>IF($Q72="③エコ100",$R72,"")</f>
        <v/>
      </c>
      <c r="W72" s="301" t="str">
        <f>IF($Q72="①エコ25",$R72&amp;$S72,"")</f>
        <v/>
      </c>
      <c r="X72" s="301" t="str">
        <f>IF($Q72="②エコ50",$R72&amp;$S72,"")</f>
        <v/>
      </c>
      <c r="Y72" s="672" t="str">
        <f>IF($Q72="③エコ100",$R72&amp;$S72,"")</f>
        <v/>
      </c>
      <c r="Z72" s="574">
        <v>451</v>
      </c>
      <c r="AA72" s="677" t="str">
        <f>IF(A452="","",D452)</f>
        <v/>
      </c>
      <c r="AB72" s="679" t="str">
        <f>IF($Q72="①エコ25",AA72,"")</f>
        <v/>
      </c>
      <c r="AC72" s="679" t="str">
        <f>IF($Q72="②エコ50",$AA72,"")</f>
        <v/>
      </c>
      <c r="AD72" s="679" t="str">
        <f>IF($Q72="③エコ100",$AA72,"")</f>
        <v/>
      </c>
      <c r="AE72" s="590"/>
      <c r="AF72" s="590"/>
      <c r="AG72" s="590"/>
      <c r="AH72" s="590"/>
      <c r="AI72" s="590"/>
      <c r="AJ72" s="590"/>
      <c r="AK72" s="590"/>
      <c r="AL72" s="590"/>
    </row>
    <row r="73" spans="1:38" s="591" customFormat="1" ht="12" customHeight="1">
      <c r="A73" s="901"/>
      <c r="B73" s="865" t="str">
        <f>IF(ISBLANK(【入力シート】栽培計画書!$B$6),"",(【入力シート】栽培計画書!$B$6))</f>
        <v/>
      </c>
      <c r="C73" s="869" t="str">
        <f>IF(ISBLANK(【入力シート】栽培計画書!$B$6),"",(【入力シート】栽培計画書!$B$6))</f>
        <v/>
      </c>
      <c r="D73" s="871" t="str">
        <f>IF(ISBLANK(【入力シート】栽培計画書!$B$6),"",(【入力シート】栽培計画書!$B$6))</f>
        <v/>
      </c>
      <c r="E73" s="875"/>
      <c r="F73" s="876"/>
      <c r="G73" s="877" t="str">
        <f>IF(ISBLANK(【入力シート】栽培計画書!$K$13),"",(【入力シート】栽培計画書!$K$13))</f>
        <v/>
      </c>
      <c r="H73" s="879" t="str">
        <f>IF(ISBLANK(【入力シート】栽培計画書!$L$13),"",IF(OR(【入力シート】栽培計画書!$K$13=List!$E$2,【入力シート】栽培計画書!$K$13=List!$E$4),【入力シート】栽培計画書!$L$13&amp;"kg/10a",IF(【入力シート】栽培計画書!$K$13=List!$E$3,"播種量"&amp;【入力シート】栽培計画書!$L$13&amp;"kg/10a","")))</f>
        <v/>
      </c>
      <c r="I73" s="877" t="str">
        <f>IF(ISBLANK(【入力シート】栽培計画書!$O$13),"",(【入力シート】栽培計画書!$O$13))</f>
        <v/>
      </c>
      <c r="J73" s="932" t="str">
        <f>IF(ISBLANK(【入力シート】栽培計画書!$N$6),"",(【入力シート】栽培計画書!$N$6))</f>
        <v/>
      </c>
      <c r="K73" s="877" t="str">
        <f>IF(ISBLANK(【入力シート】栽培計画書!$S$13),"",(【入力シート】栽培計画書!$S$13))</f>
        <v/>
      </c>
      <c r="L73" s="935" t="str">
        <f>IF(ISBLANK(【入力シート】栽培計画書!$N$6),"",(【入力シート】栽培計画書!$N$6))</f>
        <v/>
      </c>
      <c r="M73" s="938" t="str">
        <f>IF(ISBLANK(【入力シート】栽培計画書!$B$6),"",(【入力シート】栽培計画書!$B$6))</f>
        <v/>
      </c>
      <c r="N73" s="590"/>
      <c r="O73" s="590"/>
      <c r="P73" s="604" t="s">
        <v>489</v>
      </c>
      <c r="Q73" s="667" t="str">
        <f>IF(A459="","",B459)</f>
        <v/>
      </c>
      <c r="R73" s="667" t="str">
        <f>IF(A459="","",A459)</f>
        <v/>
      </c>
      <c r="S73" s="294" t="str">
        <f>IF(A459="","",IF(C459="","",C459))</f>
        <v/>
      </c>
      <c r="T73" s="295" t="str">
        <f>IF($Q73="①エコ25",$R73,"")</f>
        <v/>
      </c>
      <c r="U73" s="295" t="str">
        <f>IF($Q73="②エコ50",$R73,"")</f>
        <v/>
      </c>
      <c r="V73" s="295" t="str">
        <f>IF($Q73="③エコ100",$R73,"")</f>
        <v/>
      </c>
      <c r="W73" s="295" t="str">
        <f>IF($Q73="①エコ25",$R73&amp;$S73,"")</f>
        <v/>
      </c>
      <c r="X73" s="295" t="str">
        <f>IF($Q73="②エコ50",$R73&amp;$S73,"")</f>
        <v/>
      </c>
      <c r="Y73" s="673" t="str">
        <f>IF($Q73="③エコ100",$R73&amp;$S73,"")</f>
        <v/>
      </c>
      <c r="Z73" s="590">
        <v>458</v>
      </c>
      <c r="AA73" s="678" t="str">
        <f>IF(A459="","",D459)</f>
        <v/>
      </c>
      <c r="AB73" s="345" t="str">
        <f>IF($Q73="①エコ25",AA73,"")</f>
        <v/>
      </c>
      <c r="AC73" s="345" t="str">
        <f>IF($Q73="②エコ50",$AA73,"")</f>
        <v/>
      </c>
      <c r="AD73" s="345" t="str">
        <f>IF($Q73="③エコ100",$AA73,"")</f>
        <v/>
      </c>
      <c r="AE73" s="590"/>
      <c r="AF73" s="590"/>
      <c r="AG73" s="590"/>
      <c r="AH73" s="590"/>
      <c r="AI73" s="590"/>
      <c r="AJ73" s="590"/>
      <c r="AK73" s="590"/>
      <c r="AL73" s="590"/>
    </row>
    <row r="74" spans="1:38" s="591" customFormat="1" ht="24" customHeight="1">
      <c r="A74" s="901"/>
      <c r="B74" s="865" t="str">
        <f>IF(ISBLANK(【入力シート】栽培計画書!$B$6),"",(【入力シート】栽培計画書!$B$6))</f>
        <v/>
      </c>
      <c r="C74" s="660" t="str">
        <f>IF(ISBLANK(【入力シート】栽培計画書!$E$13),"",(【入力シート】栽培計画書!$E$13))</f>
        <v/>
      </c>
      <c r="D74" s="872" t="str">
        <f>IF(ISBLANK(【入力シート】栽培計画書!$B$6),"",(【入力シート】栽培計画書!$B$6))</f>
        <v/>
      </c>
      <c r="E74" s="661" t="str">
        <f>IF(ISBLANK(【入力シート】栽培計画書!$H$13),"",(【入力シート】栽培計画書!$H$13))</f>
        <v/>
      </c>
      <c r="F74" s="592" t="s">
        <v>878</v>
      </c>
      <c r="G74" s="878" t="str">
        <f>IF(ISBLANK(【入力シート】栽培計画書!$B$6),"",(【入力シート】栽培計画書!$B$6))</f>
        <v/>
      </c>
      <c r="H74" s="880" t="str">
        <f>IF(ISBLANK(【入力シート】栽培計画書!$B$6),"",(【入力シート】栽培計画書!$B$6))</f>
        <v/>
      </c>
      <c r="I74" s="878" t="str">
        <f>IF(ISBLANK(【入力シート】栽培計画書!$B$6),"",(【入力シート】栽培計画書!$B$6))</f>
        <v/>
      </c>
      <c r="J74" s="933" t="str">
        <f>IF(ISBLANK(【入力シート】栽培計画書!$B$6),"",(【入力シート】栽培計画書!$B$6))</f>
        <v/>
      </c>
      <c r="K74" s="878" t="str">
        <f>IF(ISBLANK(【入力シート】栽培計画書!$B$6),"",(【入力シート】栽培計画書!$B$6))</f>
        <v/>
      </c>
      <c r="L74" s="936" t="str">
        <f>IF(ISBLANK(【入力シート】栽培計画書!$B$6),"",(【入力シート】栽培計画書!$B$6))</f>
        <v/>
      </c>
      <c r="M74" s="939" t="str">
        <f>IF(ISBLANK(【入力シート】栽培計画書!$B$6),"",(【入力シート】栽培計画書!$B$6))</f>
        <v/>
      </c>
      <c r="N74" s="590"/>
      <c r="O74" s="663" t="str">
        <f>IF(ISNUMBER(SEARCH("施設", C71)), "施設", IF(ISNUMBER(SEARCH("露地", C71)), "露地", "露地施設"))</f>
        <v>露地施設</v>
      </c>
      <c r="P74" s="600" t="s">
        <v>835</v>
      </c>
      <c r="Q74" s="666" t="str">
        <f>IF(A477="","",B477)</f>
        <v/>
      </c>
      <c r="R74" s="666" t="str">
        <f>IF(A477="","",A477)</f>
        <v/>
      </c>
      <c r="S74" s="665" t="str">
        <f>IF(A477="","",IF(C477="","",C477))</f>
        <v/>
      </c>
      <c r="T74" s="301" t="str">
        <f>IF($Q74="①エコ25",$R74,"")</f>
        <v/>
      </c>
      <c r="U74" s="301" t="str">
        <f t="shared" ref="U74:U76" si="45">IF($Q74="②エコ50",$R74,"")</f>
        <v/>
      </c>
      <c r="V74" s="301" t="str">
        <f t="shared" ref="V74:V76" si="46">IF($Q74="③エコ100",$R74,"")</f>
        <v/>
      </c>
      <c r="W74" s="301" t="str">
        <f t="shared" ref="W74:W76" si="47">IF($Q74="①エコ25",$R74&amp;$S74,"")</f>
        <v/>
      </c>
      <c r="X74" s="301" t="str">
        <f t="shared" ref="X74:X76" si="48">IF($Q74="②エコ50",$R74&amp;$S74,"")</f>
        <v/>
      </c>
      <c r="Y74" s="301" t="str">
        <f t="shared" ref="Y74:Y76" si="49">IF($Q74="③エコ100",$R74&amp;$S74,"")</f>
        <v/>
      </c>
      <c r="Z74" s="553">
        <v>476</v>
      </c>
      <c r="AA74" s="677" t="str">
        <f>IF(A477="","",D477)</f>
        <v/>
      </c>
      <c r="AB74" s="663" t="str">
        <f>IF($Q74="①エコ25",AA74,"")</f>
        <v/>
      </c>
      <c r="AC74" s="663" t="str">
        <f t="shared" ref="AC74:AC75" si="50">IF($Q74="②エコ50",$AA74,"")</f>
        <v/>
      </c>
      <c r="AD74" s="663" t="str">
        <f t="shared" ref="AD74:AD75" si="51">IF($Q74="③エコ100",$AA74,"")</f>
        <v/>
      </c>
      <c r="AE74" s="590"/>
      <c r="AF74" s="590"/>
      <c r="AG74" s="590"/>
      <c r="AH74" s="590"/>
      <c r="AI74" s="590"/>
      <c r="AJ74" s="590"/>
      <c r="AK74" s="590"/>
      <c r="AL74" s="590"/>
    </row>
    <row r="75" spans="1:38" s="591" customFormat="1" ht="44.1" customHeight="1">
      <c r="A75" s="901"/>
      <c r="B75" s="865" t="str">
        <f>IF(ISBLANK(【入力シート】栽培計画書!$B$6),"",(【入力シート】栽培計画書!$B$6))</f>
        <v/>
      </c>
      <c r="C75" s="892" t="s">
        <v>880</v>
      </c>
      <c r="D75" s="893"/>
      <c r="E75" s="894"/>
      <c r="F75" s="895"/>
      <c r="G75" s="896" t="str">
        <f>IF(ISBLANK(【入力シート】栽培計画書!$M$13),"",(【入力シート】栽培計画書!$M$13))</f>
        <v/>
      </c>
      <c r="H75" s="897"/>
      <c r="I75" s="897"/>
      <c r="J75" s="897"/>
      <c r="K75" s="897"/>
      <c r="L75" s="897"/>
      <c r="M75" s="898"/>
      <c r="N75" s="590"/>
      <c r="O75" s="590"/>
      <c r="P75" s="600" t="s">
        <v>486</v>
      </c>
      <c r="Q75" s="666" t="str">
        <f>IF(A484="","",B484)</f>
        <v/>
      </c>
      <c r="R75" s="666" t="str">
        <f>IF(A484="","",A484)</f>
        <v/>
      </c>
      <c r="S75" s="665" t="str">
        <f>IF(A484="","",IF(C484="","",C484))</f>
        <v/>
      </c>
      <c r="T75" s="301" t="str">
        <f t="shared" ref="T75:T76" si="52">IF($Q75="①エコ25",$R75,"")</f>
        <v/>
      </c>
      <c r="U75" s="301" t="str">
        <f t="shared" si="45"/>
        <v/>
      </c>
      <c r="V75" s="301" t="str">
        <f t="shared" si="46"/>
        <v/>
      </c>
      <c r="W75" s="301" t="str">
        <f t="shared" si="47"/>
        <v/>
      </c>
      <c r="X75" s="301" t="str">
        <f t="shared" si="48"/>
        <v/>
      </c>
      <c r="Y75" s="672" t="str">
        <f t="shared" si="49"/>
        <v/>
      </c>
      <c r="Z75" s="553">
        <v>483</v>
      </c>
      <c r="AA75" s="677" t="str">
        <f>IF(A484="","",D484)</f>
        <v/>
      </c>
      <c r="AB75" s="663" t="str">
        <f t="shared" ref="AB75" si="53">IF($Q75="①エコ25",AA75,"")</f>
        <v/>
      </c>
      <c r="AC75" s="663" t="str">
        <f t="shared" si="50"/>
        <v/>
      </c>
      <c r="AD75" s="663" t="str">
        <f t="shared" si="51"/>
        <v/>
      </c>
      <c r="AE75" s="590"/>
      <c r="AF75" s="590"/>
      <c r="AG75" s="590"/>
      <c r="AH75" s="590"/>
      <c r="AI75" s="590"/>
      <c r="AJ75" s="590"/>
      <c r="AK75" s="590"/>
      <c r="AL75" s="590"/>
    </row>
    <row r="76" spans="1:38" s="591" customFormat="1" ht="44.1" customHeight="1">
      <c r="A76" s="901"/>
      <c r="B76" s="865" t="str">
        <f>IF(ISBLANK(【入力シート】栽培計画書!$B$6),"",(【入力シート】栽培計画書!$B$6))</f>
        <v/>
      </c>
      <c r="C76" s="881" t="s">
        <v>881</v>
      </c>
      <c r="D76" s="881"/>
      <c r="E76" s="881"/>
      <c r="F76" s="882"/>
      <c r="G76" s="883" t="str">
        <f>IF(ISBLANK(【入力シート】栽培計画書!$Q$13),"",(【入力シート】栽培計画書!$Q$13))</f>
        <v/>
      </c>
      <c r="H76" s="884"/>
      <c r="I76" s="884"/>
      <c r="J76" s="884"/>
      <c r="K76" s="884"/>
      <c r="L76" s="884"/>
      <c r="M76" s="885"/>
      <c r="N76" s="590"/>
      <c r="O76" s="590"/>
      <c r="P76" s="600" t="s">
        <v>487</v>
      </c>
      <c r="Q76" s="666" t="str">
        <f>IF(A491="","",B491)</f>
        <v/>
      </c>
      <c r="R76" s="666" t="str">
        <f>IF(A491="","",A491)</f>
        <v/>
      </c>
      <c r="S76" s="665" t="str">
        <f>IF(A491="","",IF(C491="","",C491))</f>
        <v/>
      </c>
      <c r="T76" s="301" t="str">
        <f t="shared" si="52"/>
        <v/>
      </c>
      <c r="U76" s="301" t="str">
        <f t="shared" si="45"/>
        <v/>
      </c>
      <c r="V76" s="301" t="str">
        <f t="shared" si="46"/>
        <v/>
      </c>
      <c r="W76" s="301" t="str">
        <f t="shared" si="47"/>
        <v/>
      </c>
      <c r="X76" s="301" t="str">
        <f t="shared" si="48"/>
        <v/>
      </c>
      <c r="Y76" s="672" t="str">
        <f t="shared" si="49"/>
        <v/>
      </c>
      <c r="Z76" s="553">
        <v>490</v>
      </c>
      <c r="AA76" s="677" t="str">
        <f>IF(A491="","",D491)</f>
        <v/>
      </c>
      <c r="AB76" s="663" t="str">
        <f>IF($Q76="①エコ25",AA76,"")</f>
        <v/>
      </c>
      <c r="AC76" s="663" t="str">
        <f>IF($Q76="②エコ50",$AA76,"")</f>
        <v/>
      </c>
      <c r="AD76" s="663" t="str">
        <f>IF($Q76="③エコ100",$AA76,"")</f>
        <v/>
      </c>
      <c r="AE76" s="590"/>
      <c r="AF76" s="590"/>
      <c r="AG76" s="590"/>
      <c r="AH76" s="590"/>
      <c r="AI76" s="590"/>
      <c r="AJ76" s="590"/>
      <c r="AK76" s="590"/>
      <c r="AL76" s="590"/>
    </row>
    <row r="77" spans="1:38" s="591" customFormat="1" ht="44.1" customHeight="1" thickBot="1">
      <c r="A77" s="902"/>
      <c r="B77" s="866" t="str">
        <f>IF(ISBLANK(【入力シート】栽培計画書!$B$6),"",(【入力シート】栽培計画書!$B$6))</f>
        <v/>
      </c>
      <c r="C77" s="886" t="s">
        <v>882</v>
      </c>
      <c r="D77" s="887"/>
      <c r="E77" s="887"/>
      <c r="F77" s="888"/>
      <c r="G77" s="889" t="str">
        <f>IF(ISBLANK(【入力シート】栽培計画書!$U$13),"",(【入力シート】栽培計画書!$U$13))</f>
        <v/>
      </c>
      <c r="H77" s="890"/>
      <c r="I77" s="890"/>
      <c r="J77" s="890"/>
      <c r="K77" s="890"/>
      <c r="L77" s="890"/>
      <c r="M77" s="891"/>
      <c r="N77" s="590"/>
      <c r="O77" s="590"/>
      <c r="P77" s="600" t="s">
        <v>488</v>
      </c>
      <c r="Q77" s="666" t="str">
        <f>IF(A498="","",B498)</f>
        <v/>
      </c>
      <c r="R77" s="666" t="str">
        <f>IF(A498="","",A498)</f>
        <v/>
      </c>
      <c r="S77" s="665" t="str">
        <f>IF(A498="","",IF(C498="","",C498))</f>
        <v/>
      </c>
      <c r="T77" s="301" t="str">
        <f>IF($Q77="①エコ25",$R77,"")</f>
        <v/>
      </c>
      <c r="U77" s="301" t="str">
        <f>IF($Q77="②エコ50",$R77,"")</f>
        <v/>
      </c>
      <c r="V77" s="301" t="str">
        <f>IF($Q77="③エコ100",$R77,"")</f>
        <v/>
      </c>
      <c r="W77" s="301" t="str">
        <f>IF($Q77="①エコ25",$R77&amp;$S77,"")</f>
        <v/>
      </c>
      <c r="X77" s="301" t="str">
        <f>IF($Q77="②エコ50",$R77&amp;$S77,"")</f>
        <v/>
      </c>
      <c r="Y77" s="672" t="str">
        <f>IF($Q77="③エコ100",$R77&amp;$S77,"")</f>
        <v/>
      </c>
      <c r="Z77" s="553">
        <v>497</v>
      </c>
      <c r="AA77" s="677" t="str">
        <f>IF(A498="","",D498)</f>
        <v/>
      </c>
      <c r="AB77" s="663" t="str">
        <f>IF($Q77="①エコ25",AA77,"")</f>
        <v/>
      </c>
      <c r="AC77" s="663" t="str">
        <f>IF($Q77="②エコ50",$AA77,"")</f>
        <v/>
      </c>
      <c r="AD77" s="663" t="str">
        <f>IF($Q77="③エコ100",$AA77,"")</f>
        <v/>
      </c>
      <c r="AE77" s="590"/>
      <c r="AF77" s="590"/>
      <c r="AG77" s="590"/>
      <c r="AH77" s="590"/>
      <c r="AI77" s="590"/>
      <c r="AJ77" s="590"/>
      <c r="AK77" s="590"/>
      <c r="AL77" s="590"/>
    </row>
    <row r="78" spans="1:38" s="591" customFormat="1" ht="24" customHeight="1">
      <c r="A78" s="900" t="str">
        <f>IF(ISBLANK(【入力シート】栽培計画書!$B$14),"",(【入力シート】栽培計画書!$B$14))</f>
        <v/>
      </c>
      <c r="B78" s="864" t="str">
        <f>IF(ISBLANK(【入力シート】栽培計画書!$C$14),"",(【入力シート】栽培計画書!$C$14))</f>
        <v/>
      </c>
      <c r="C78" s="867" t="str">
        <f>IF(ISBLANK(【入力シート】栽培計画書!$D$14),"",(【入力シート】栽培計画書!$D$14))</f>
        <v/>
      </c>
      <c r="D78" s="870" t="str">
        <f>IF(ISBLANK(【入力シート】栽培計画書!$F$14),"",(【入力シート】栽培計画書!$F$14))</f>
        <v/>
      </c>
      <c r="E78" s="659" t="str">
        <f>IF(ISBLANK(【入力シート】栽培計画書!$G$14),"",(【入力シート】栽培計画書!$G$14))</f>
        <v/>
      </c>
      <c r="F78" s="589" t="s">
        <v>878</v>
      </c>
      <c r="G78" s="873" t="str">
        <f>IF(ISBLANK(【入力シート】栽培計画書!$I$14),"",(【入力シート】栽培計画書!$I$14))</f>
        <v/>
      </c>
      <c r="H78" s="899" t="str">
        <f>IF(ISBLANK(【入力シート】栽培計画書!$J$14),"",IF(OR(【入力シート】栽培計画書!$I$14=List!$E$2,【入力シート】栽培計画書!$I$14=List!$E$4),【入力シート】栽培計画書!$J$14&amp;"kg/10a",IF(【入力シート】栽培計画書!$I$14=List!$E$3,"播種量"&amp;【入力シート】栽培計画書!$J$14&amp;"kg/10a","")))</f>
        <v/>
      </c>
      <c r="I78" s="873" t="str">
        <f>IF(ISBLANK(【入力シート】栽培計画書!$N$14),"",(【入力シート】栽培計画書!$N$14))</f>
        <v/>
      </c>
      <c r="J78" s="931" t="str">
        <f>IF(ISBLANK(【入力シート】栽培計画書!$P$14),"",(【入力シート】栽培計画書!$P$14))</f>
        <v/>
      </c>
      <c r="K78" s="873" t="str">
        <f>IF(ISBLANK(【入力シート】栽培計画書!$R$14),"",(【入力シート】栽培計画書!$R$14))</f>
        <v/>
      </c>
      <c r="L78" s="934" t="str">
        <f>IF(ISBLANK(【入力シート】栽培計画書!$T$14),"",(【入力シート】栽培計画書!$T$14))</f>
        <v/>
      </c>
      <c r="M78" s="937" t="str">
        <f>IF(ISBLANK(【入力シート】栽培計画書!$V$14),"",(【入力シート】栽培計画書!$V$14))</f>
        <v/>
      </c>
      <c r="N78" s="590"/>
      <c r="O78" s="590"/>
      <c r="P78" s="604" t="s">
        <v>489</v>
      </c>
      <c r="Q78" s="667" t="str">
        <f>IF(A505="","",B505)</f>
        <v/>
      </c>
      <c r="R78" s="667" t="str">
        <f>IF(A505="","",A505)</f>
        <v/>
      </c>
      <c r="S78" s="294" t="str">
        <f>IF(A505="","",IF(C505="","",C505))</f>
        <v/>
      </c>
      <c r="T78" s="295" t="str">
        <f>IF($Q78="①エコ25",$R78,"")</f>
        <v/>
      </c>
      <c r="U78" s="295" t="str">
        <f>IF($Q78="②エコ50",$R78,"")</f>
        <v/>
      </c>
      <c r="V78" s="295" t="str">
        <f>IF($Q78="③エコ100",$R78,"")</f>
        <v/>
      </c>
      <c r="W78" s="295" t="str">
        <f>IF($Q78="①エコ25",$R78&amp;$S78,"")</f>
        <v/>
      </c>
      <c r="X78" s="295" t="str">
        <f>IF($Q78="②エコ50",$R78&amp;$S78,"")</f>
        <v/>
      </c>
      <c r="Y78" s="673" t="str">
        <f>IF($Q78="③エコ100",$R78&amp;$S78,"")</f>
        <v/>
      </c>
      <c r="Z78" s="553">
        <v>504</v>
      </c>
      <c r="AA78" s="678" t="str">
        <f>IF(A505="","",D505)</f>
        <v/>
      </c>
      <c r="AB78" s="345" t="str">
        <f>IF($Q78="①エコ25",AA78,"")</f>
        <v/>
      </c>
      <c r="AC78" s="345" t="str">
        <f>IF($Q78="②エコ50",$AA78,"")</f>
        <v/>
      </c>
      <c r="AD78" s="345" t="str">
        <f>IF($Q78="③エコ100",$AA78,"")</f>
        <v/>
      </c>
      <c r="AE78" s="590"/>
      <c r="AF78" s="590"/>
      <c r="AG78" s="590"/>
      <c r="AH78" s="590"/>
      <c r="AI78" s="590"/>
      <c r="AJ78" s="590"/>
      <c r="AK78" s="590"/>
      <c r="AL78" s="590"/>
    </row>
    <row r="79" spans="1:38" s="591" customFormat="1" ht="12" customHeight="1">
      <c r="A79" s="901"/>
      <c r="B79" s="865" t="str">
        <f>IF(ISBLANK(【入力シート】栽培計画書!$B$6),"",(【入力シート】栽培計画書!$B$6))</f>
        <v/>
      </c>
      <c r="C79" s="868" t="str">
        <f>IF(ISBLANK(【入力シート】栽培計画書!$B$6),"",(【入力シート】栽培計画書!$B$6))</f>
        <v/>
      </c>
      <c r="D79" s="871" t="str">
        <f>IF(ISBLANK(【入力シート】栽培計画書!$B$6),"",(【入力シート】栽培計画書!$B$6))</f>
        <v/>
      </c>
      <c r="E79" s="875" t="s">
        <v>879</v>
      </c>
      <c r="F79" s="876"/>
      <c r="G79" s="874" t="str">
        <f>IF(ISBLANK(【入力シート】栽培計画書!$B$6),"",(【入力シート】栽培計画書!$B$6))</f>
        <v/>
      </c>
      <c r="H79" s="879" t="str">
        <f>IF(ISBLANK(【入力シート】栽培計画書!$B$6),"",(【入力シート】栽培計画書!$B$6))</f>
        <v/>
      </c>
      <c r="I79" s="874" t="str">
        <f>IF(ISBLANK(【入力シート】栽培計画書!$B$6),"",(【入力シート】栽培計画書!$B$6))</f>
        <v/>
      </c>
      <c r="J79" s="932" t="str">
        <f>IF(ISBLANK(【入力シート】栽培計画書!$B$6),"",(【入力シート】栽培計画書!$B$6))</f>
        <v/>
      </c>
      <c r="K79" s="874" t="str">
        <f>IF(ISBLANK(【入力シート】栽培計画書!$B$6),"",(【入力シート】栽培計画書!$B$6))</f>
        <v/>
      </c>
      <c r="L79" s="935" t="str">
        <f>IF(ISBLANK(【入力シート】栽培計画書!$B$6),"",(【入力シート】栽培計画書!$B$6))</f>
        <v/>
      </c>
      <c r="M79" s="938" t="str">
        <f>IF(ISBLANK(【入力シート】栽培計画書!$B$6),"",(【入力シート】栽培計画書!$B$6))</f>
        <v/>
      </c>
      <c r="N79" s="590"/>
      <c r="O79" s="590"/>
      <c r="P79" s="600" t="s">
        <v>836</v>
      </c>
      <c r="Q79" s="666" t="str">
        <f>IF(A524="","",B524)</f>
        <v/>
      </c>
      <c r="R79" s="666" t="str">
        <f>IF(A524="","",A524)</f>
        <v/>
      </c>
      <c r="S79" s="665" t="str">
        <f>IF(A524="","",IF(C524="","",C524))</f>
        <v/>
      </c>
      <c r="T79" s="301" t="str">
        <f>IF($Q79="①エコ25",$R79,"")</f>
        <v/>
      </c>
      <c r="U79" s="301" t="str">
        <f t="shared" ref="U79:U81" si="54">IF($Q79="②エコ50",$R79,"")</f>
        <v/>
      </c>
      <c r="V79" s="301" t="str">
        <f t="shared" ref="V79:V81" si="55">IF($Q79="③エコ100",$R79,"")</f>
        <v/>
      </c>
      <c r="W79" s="301" t="str">
        <f t="shared" ref="W79:W81" si="56">IF($Q79="①エコ25",$R79&amp;$S79,"")</f>
        <v/>
      </c>
      <c r="X79" s="301" t="str">
        <f t="shared" ref="X79:X81" si="57">IF($Q79="②エコ50",$R79&amp;$S79,"")</f>
        <v/>
      </c>
      <c r="Y79" s="301" t="str">
        <f t="shared" ref="Y79:Y81" si="58">IF($Q79="③エコ100",$R79&amp;$S79,"")</f>
        <v/>
      </c>
      <c r="Z79" s="553">
        <v>523</v>
      </c>
      <c r="AA79" s="677" t="str">
        <f>IF(A524="","",D524)</f>
        <v/>
      </c>
      <c r="AB79" s="663" t="str">
        <f>IF($Q79="①エコ25",AA79,"")</f>
        <v/>
      </c>
      <c r="AC79" s="663" t="str">
        <f t="shared" ref="AC79:AC80" si="59">IF($Q79="②エコ50",$AA79,"")</f>
        <v/>
      </c>
      <c r="AD79" s="663" t="str">
        <f t="shared" ref="AD79:AD80" si="60">IF($Q79="③エコ100",$AA79,"")</f>
        <v/>
      </c>
      <c r="AE79" s="590"/>
      <c r="AF79" s="590"/>
      <c r="AG79" s="590"/>
      <c r="AH79" s="590"/>
      <c r="AI79" s="590"/>
      <c r="AJ79" s="590"/>
      <c r="AK79" s="590"/>
      <c r="AL79" s="590"/>
    </row>
    <row r="80" spans="1:38" s="591" customFormat="1" ht="12" customHeight="1">
      <c r="A80" s="901"/>
      <c r="B80" s="865" t="str">
        <f>IF(ISBLANK(【入力シート】栽培計画書!$B$6),"",(【入力シート】栽培計画書!$B$6))</f>
        <v/>
      </c>
      <c r="C80" s="869" t="str">
        <f>IF(ISBLANK(【入力シート】栽培計画書!$B$6),"",(【入力シート】栽培計画書!$B$6))</f>
        <v/>
      </c>
      <c r="D80" s="871" t="str">
        <f>IF(ISBLANK(【入力シート】栽培計画書!$B$6),"",(【入力シート】栽培計画書!$B$6))</f>
        <v/>
      </c>
      <c r="E80" s="875"/>
      <c r="F80" s="876"/>
      <c r="G80" s="877" t="str">
        <f>IF(ISBLANK(【入力シート】栽培計画書!$K$14),"",(【入力シート】栽培計画書!$K$14))</f>
        <v/>
      </c>
      <c r="H80" s="879" t="str">
        <f>IF(ISBLANK(【入力シート】栽培計画書!$L$14),"",IF(OR(【入力シート】栽培計画書!$K$14=List!$E$2,【入力シート】栽培計画書!$K$14=List!$E$4),【入力シート】栽培計画書!$L$14&amp;"kg/10a",IF(【入力シート】栽培計画書!$K$14=List!$E$3,"播種量"&amp;【入力シート】栽培計画書!$L$14&amp;"kg/10a","")))</f>
        <v/>
      </c>
      <c r="I80" s="877" t="str">
        <f>IF(ISBLANK(【入力シート】栽培計画書!$O$14),"",(【入力シート】栽培計画書!$O$14))</f>
        <v/>
      </c>
      <c r="J80" s="932" t="str">
        <f>IF(ISBLANK(【入力シート】栽培計画書!$N$6),"",(【入力シート】栽培計画書!$N$6))</f>
        <v/>
      </c>
      <c r="K80" s="877" t="str">
        <f>IF(ISBLANK(【入力シート】栽培計画書!$S$14),"",(【入力シート】栽培計画書!$S$14))</f>
        <v/>
      </c>
      <c r="L80" s="935" t="str">
        <f>IF(ISBLANK(【入力シート】栽培計画書!$N$6),"",(【入力シート】栽培計画書!$N$6))</f>
        <v/>
      </c>
      <c r="M80" s="938" t="str">
        <f>IF(ISBLANK(【入力シート】栽培計画書!$B$6),"",(【入力シート】栽培計画書!$B$6))</f>
        <v/>
      </c>
      <c r="N80" s="590"/>
      <c r="O80" s="590"/>
      <c r="P80" s="600" t="s">
        <v>486</v>
      </c>
      <c r="Q80" s="666" t="str">
        <f>IF(A531="","",B531)</f>
        <v/>
      </c>
      <c r="R80" s="666" t="str">
        <f>IF(A531="","",A531)</f>
        <v/>
      </c>
      <c r="S80" s="665" t="str">
        <f>IF(A531="","",IF(C531="","",C531))</f>
        <v/>
      </c>
      <c r="T80" s="301" t="str">
        <f t="shared" ref="T80:T81" si="61">IF($Q80="①エコ25",$R80,"")</f>
        <v/>
      </c>
      <c r="U80" s="301" t="str">
        <f t="shared" si="54"/>
        <v/>
      </c>
      <c r="V80" s="301" t="str">
        <f t="shared" si="55"/>
        <v/>
      </c>
      <c r="W80" s="301" t="str">
        <f t="shared" si="56"/>
        <v/>
      </c>
      <c r="X80" s="301" t="str">
        <f t="shared" si="57"/>
        <v/>
      </c>
      <c r="Y80" s="672" t="str">
        <f t="shared" si="58"/>
        <v/>
      </c>
      <c r="Z80" s="553">
        <v>530</v>
      </c>
      <c r="AA80" s="677" t="str">
        <f>IF(A531="","",D531)</f>
        <v/>
      </c>
      <c r="AB80" s="663" t="str">
        <f t="shared" ref="AB80" si="62">IF($Q80="①エコ25",AA80,"")</f>
        <v/>
      </c>
      <c r="AC80" s="663" t="str">
        <f t="shared" si="59"/>
        <v/>
      </c>
      <c r="AD80" s="663" t="str">
        <f t="shared" si="60"/>
        <v/>
      </c>
      <c r="AE80" s="590"/>
      <c r="AF80" s="590"/>
      <c r="AG80" s="590"/>
      <c r="AH80" s="590"/>
      <c r="AI80" s="590"/>
      <c r="AJ80" s="590"/>
      <c r="AK80" s="590"/>
      <c r="AL80" s="590"/>
    </row>
    <row r="81" spans="1:38" s="591" customFormat="1" ht="24" customHeight="1">
      <c r="A81" s="901"/>
      <c r="B81" s="865" t="str">
        <f>IF(ISBLANK(【入力シート】栽培計画書!$B$6),"",(【入力シート】栽培計画書!$B$6))</f>
        <v/>
      </c>
      <c r="C81" s="660" t="str">
        <f>IF(ISBLANK(【入力シート】栽培計画書!$E$14),"",(【入力シート】栽培計画書!$E$14))</f>
        <v/>
      </c>
      <c r="D81" s="872" t="str">
        <f>IF(ISBLANK(【入力シート】栽培計画書!$B$6),"",(【入力シート】栽培計画書!$B$6))</f>
        <v/>
      </c>
      <c r="E81" s="661" t="str">
        <f>IF(ISBLANK(【入力シート】栽培計画書!$H$14),"",(【入力シート】栽培計画書!$H$14))</f>
        <v/>
      </c>
      <c r="F81" s="592" t="s">
        <v>878</v>
      </c>
      <c r="G81" s="878" t="str">
        <f>IF(ISBLANK(【入力シート】栽培計画書!$B$6),"",(【入力シート】栽培計画書!$B$6))</f>
        <v/>
      </c>
      <c r="H81" s="880" t="str">
        <f>IF(ISBLANK(【入力シート】栽培計画書!$B$6),"",(【入力シート】栽培計画書!$B$6))</f>
        <v/>
      </c>
      <c r="I81" s="878" t="str">
        <f>IF(ISBLANK(【入力シート】栽培計画書!$B$6),"",(【入力シート】栽培計画書!$B$6))</f>
        <v/>
      </c>
      <c r="J81" s="933" t="str">
        <f>IF(ISBLANK(【入力シート】栽培計画書!$B$6),"",(【入力シート】栽培計画書!$B$6))</f>
        <v/>
      </c>
      <c r="K81" s="878" t="str">
        <f>IF(ISBLANK(【入力シート】栽培計画書!$B$6),"",(【入力シート】栽培計画書!$B$6))</f>
        <v/>
      </c>
      <c r="L81" s="936" t="str">
        <f>IF(ISBLANK(【入力シート】栽培計画書!$B$6),"",(【入力シート】栽培計画書!$B$6))</f>
        <v/>
      </c>
      <c r="M81" s="939" t="str">
        <f>IF(ISBLANK(【入力シート】栽培計画書!$B$6),"",(【入力シート】栽培計画書!$B$6))</f>
        <v/>
      </c>
      <c r="N81" s="590"/>
      <c r="O81" s="663" t="str">
        <f>IF(ISNUMBER(SEARCH("施設", C78)), "施設", IF(ISNUMBER(SEARCH("露地", C78)), "露地", "露地施設"))</f>
        <v>露地施設</v>
      </c>
      <c r="P81" s="600" t="s">
        <v>487</v>
      </c>
      <c r="Q81" s="666" t="str">
        <f>IF(A538="","",B538)</f>
        <v/>
      </c>
      <c r="R81" s="666" t="str">
        <f>IF(A538="","",A538)</f>
        <v/>
      </c>
      <c r="S81" s="665" t="str">
        <f>IF(A538="","",IF(C538="","",C538))</f>
        <v/>
      </c>
      <c r="T81" s="301" t="str">
        <f t="shared" si="61"/>
        <v/>
      </c>
      <c r="U81" s="301" t="str">
        <f t="shared" si="54"/>
        <v/>
      </c>
      <c r="V81" s="301" t="str">
        <f t="shared" si="55"/>
        <v/>
      </c>
      <c r="W81" s="301" t="str">
        <f t="shared" si="56"/>
        <v/>
      </c>
      <c r="X81" s="301" t="str">
        <f t="shared" si="57"/>
        <v/>
      </c>
      <c r="Y81" s="672" t="str">
        <f t="shared" si="58"/>
        <v/>
      </c>
      <c r="Z81" s="553">
        <v>537</v>
      </c>
      <c r="AA81" s="677" t="str">
        <f>IF(A538="","",D538)</f>
        <v/>
      </c>
      <c r="AB81" s="663" t="str">
        <f>IF($Q81="①エコ25",AA81,"")</f>
        <v/>
      </c>
      <c r="AC81" s="663" t="str">
        <f>IF($Q81="②エコ50",$AA81,"")</f>
        <v/>
      </c>
      <c r="AD81" s="663" t="str">
        <f>IF($Q81="③エコ100",$AA81,"")</f>
        <v/>
      </c>
      <c r="AE81" s="590"/>
      <c r="AF81" s="590"/>
      <c r="AG81" s="590"/>
      <c r="AH81" s="590"/>
      <c r="AI81" s="590"/>
      <c r="AJ81" s="590"/>
      <c r="AK81" s="590"/>
      <c r="AL81" s="590"/>
    </row>
    <row r="82" spans="1:38" s="591" customFormat="1" ht="44.1" customHeight="1">
      <c r="A82" s="901"/>
      <c r="B82" s="865" t="str">
        <f>IF(ISBLANK(【入力シート】栽培計画書!$B$6),"",(【入力シート】栽培計画書!$B$6))</f>
        <v/>
      </c>
      <c r="C82" s="892" t="s">
        <v>880</v>
      </c>
      <c r="D82" s="893"/>
      <c r="E82" s="894"/>
      <c r="F82" s="895"/>
      <c r="G82" s="896" t="str">
        <f>IF(ISBLANK(【入力シート】栽培計画書!$M$14),"",(【入力シート】栽培計画書!$M$14))</f>
        <v/>
      </c>
      <c r="H82" s="897"/>
      <c r="I82" s="897"/>
      <c r="J82" s="897"/>
      <c r="K82" s="897"/>
      <c r="L82" s="897"/>
      <c r="M82" s="898"/>
      <c r="N82" s="590"/>
      <c r="O82" s="590"/>
      <c r="P82" s="600" t="s">
        <v>488</v>
      </c>
      <c r="Q82" s="666" t="str">
        <f>IF(A545="","",B545)</f>
        <v/>
      </c>
      <c r="R82" s="666" t="str">
        <f>IF(A545="","",A545)</f>
        <v/>
      </c>
      <c r="S82" s="665" t="str">
        <f>IF(A545="","",IF(C545="","",C545))</f>
        <v/>
      </c>
      <c r="T82" s="301" t="str">
        <f>IF($Q82="①エコ25",$R82,"")</f>
        <v/>
      </c>
      <c r="U82" s="301" t="str">
        <f>IF($Q82="②エコ50",$R82,"")</f>
        <v/>
      </c>
      <c r="V82" s="301" t="str">
        <f>IF($Q82="③エコ100",$R82,"")</f>
        <v/>
      </c>
      <c r="W82" s="301" t="str">
        <f>IF($Q82="①エコ25",$R82&amp;$S82,"")</f>
        <v/>
      </c>
      <c r="X82" s="301" t="str">
        <f>IF($Q82="②エコ50",$R82&amp;$S82,"")</f>
        <v/>
      </c>
      <c r="Y82" s="672" t="str">
        <f>IF($Q82="③エコ100",$R82&amp;$S82,"")</f>
        <v/>
      </c>
      <c r="Z82" s="553">
        <v>544</v>
      </c>
      <c r="AA82" s="677" t="str">
        <f>IF(A545="","",D545)</f>
        <v/>
      </c>
      <c r="AB82" s="663" t="str">
        <f>IF($Q82="①エコ25",AA82,"")</f>
        <v/>
      </c>
      <c r="AC82" s="663" t="str">
        <f>IF($Q82="②エコ50",$AA82,"")</f>
        <v/>
      </c>
      <c r="AD82" s="663" t="str">
        <f>IF($Q82="③エコ100",$AA82,"")</f>
        <v/>
      </c>
      <c r="AE82" s="590"/>
      <c r="AF82" s="590"/>
      <c r="AG82" s="590"/>
      <c r="AH82" s="590"/>
      <c r="AI82" s="590"/>
      <c r="AJ82" s="590"/>
      <c r="AK82" s="590"/>
      <c r="AL82" s="590"/>
    </row>
    <row r="83" spans="1:38" s="591" customFormat="1" ht="44.1" customHeight="1" thickBot="1">
      <c r="A83" s="901"/>
      <c r="B83" s="865" t="str">
        <f>IF(ISBLANK(【入力シート】栽培計画書!$B$6),"",(【入力シート】栽培計画書!$B$6))</f>
        <v/>
      </c>
      <c r="C83" s="881" t="s">
        <v>881</v>
      </c>
      <c r="D83" s="881"/>
      <c r="E83" s="881"/>
      <c r="F83" s="882"/>
      <c r="G83" s="883" t="str">
        <f>IF(ISBLANK(【入力シート】栽培計画書!$Q$14),"",(【入力シート】栽培計画書!$Q$14))</f>
        <v/>
      </c>
      <c r="H83" s="884"/>
      <c r="I83" s="884"/>
      <c r="J83" s="884"/>
      <c r="K83" s="884"/>
      <c r="L83" s="884"/>
      <c r="M83" s="885"/>
      <c r="N83" s="590"/>
      <c r="O83" s="590"/>
      <c r="P83" s="617" t="s">
        <v>489</v>
      </c>
      <c r="Q83" s="670" t="str">
        <f>IF(A552="","",B552)</f>
        <v/>
      </c>
      <c r="R83" s="670" t="str">
        <f>IF(A552="","",A552)</f>
        <v/>
      </c>
      <c r="S83" s="671" t="str">
        <f>IF(A552="","",IF(C552="","",C552))</f>
        <v/>
      </c>
      <c r="T83" s="674" t="str">
        <f>IF($Q83="①エコ25",$R83,"")</f>
        <v/>
      </c>
      <c r="U83" s="674" t="str">
        <f>IF($Q83="②エコ50",$R83,"")</f>
        <v/>
      </c>
      <c r="V83" s="674" t="str">
        <f>IF($Q83="③エコ100",$R83,"")</f>
        <v/>
      </c>
      <c r="W83" s="674" t="str">
        <f>IF($Q83="①エコ25",$R83&amp;$S83,"")</f>
        <v/>
      </c>
      <c r="X83" s="674" t="str">
        <f>IF($Q83="②エコ50",$R83&amp;$S83,"")</f>
        <v/>
      </c>
      <c r="Y83" s="675" t="str">
        <f>IF($Q83="③エコ100",$R83&amp;$S83,"")</f>
        <v/>
      </c>
      <c r="Z83" s="618">
        <v>551</v>
      </c>
      <c r="AA83" s="682" t="str">
        <f>IF(A552="","",D552)</f>
        <v/>
      </c>
      <c r="AB83" s="683" t="str">
        <f>IF($Q83="①エコ25",AA83,"")</f>
        <v/>
      </c>
      <c r="AC83" s="683" t="str">
        <f>IF($Q83="②エコ50",$AA83,"")</f>
        <v/>
      </c>
      <c r="AD83" s="683" t="str">
        <f>IF($Q83="③エコ100",$AA83,"")</f>
        <v/>
      </c>
      <c r="AE83" s="590"/>
      <c r="AF83" s="590"/>
      <c r="AG83" s="590"/>
      <c r="AH83" s="590"/>
      <c r="AI83" s="590"/>
      <c r="AJ83" s="590"/>
      <c r="AK83" s="590"/>
      <c r="AL83" s="590"/>
    </row>
    <row r="84" spans="1:38" s="591" customFormat="1" ht="44.1" customHeight="1" thickBot="1">
      <c r="A84" s="902"/>
      <c r="B84" s="866" t="str">
        <f>IF(ISBLANK(【入力シート】栽培計画書!$B$6),"",(【入力シート】栽培計画書!$B$6))</f>
        <v/>
      </c>
      <c r="C84" s="886" t="s">
        <v>882</v>
      </c>
      <c r="D84" s="887"/>
      <c r="E84" s="887"/>
      <c r="F84" s="888"/>
      <c r="G84" s="889" t="str">
        <f>IF(ISBLANK(【入力シート】栽培計画書!$U$14),"",(【入力シート】栽培計画書!$U$14))</f>
        <v/>
      </c>
      <c r="H84" s="890"/>
      <c r="I84" s="890"/>
      <c r="J84" s="890"/>
      <c r="K84" s="890"/>
      <c r="L84" s="890"/>
      <c r="M84" s="891"/>
      <c r="N84" s="590"/>
      <c r="O84" s="590"/>
      <c r="P84" s="590">
        <v>1</v>
      </c>
      <c r="Q84" s="619"/>
      <c r="R84" s="619"/>
      <c r="S84" s="620" t="s">
        <v>541</v>
      </c>
      <c r="T84" s="676" t="str" cm="1">
        <f t="array" ref="T84">IF(COUNTBLANK(T24:T83)=60,"",_xlfn.UNIQUE(_xlfn._xlws.FILTER(T24:T83,T24:T83&lt;&gt;"")))</f>
        <v/>
      </c>
      <c r="U84" s="676" t="str" cm="1">
        <f t="array" ref="U84">IF(COUNTBLANK(U24:U83)=60,"",_xlfn.UNIQUE(_xlfn._xlws.FILTER(U24:U83,U24:U83&lt;&gt;"")))</f>
        <v/>
      </c>
      <c r="V84" s="676" t="str" cm="1">
        <f t="array" ref="V84">IF(COUNTBLANK(V24:V83)=60,"",_xlfn.UNIQUE(_xlfn._xlws.FILTER(V24:V83,V24:V83&lt;&gt;"")))</f>
        <v/>
      </c>
      <c r="W84" s="676" t="str" cm="1">
        <f t="array" ref="W84">IF(COUNTBLANK(W24:W83)=60,"",_xlfn.UNIQUE(_xlfn._xlws.FILTER(W24:W83,W24:W83&lt;&gt;"")))</f>
        <v/>
      </c>
      <c r="X84" s="676" t="str" cm="1">
        <f t="array" ref="X84">IF(COUNTBLANK(X24:X83)=60,"",_xlfn.UNIQUE(_xlfn._xlws.FILTER(X24:X83,X24:X83&lt;&gt;"")))</f>
        <v/>
      </c>
      <c r="Y84" s="676" t="str" cm="1">
        <f t="array" ref="Y84">IF(COUNTBLANK(Y24:Y83)=60,"",_xlfn.UNIQUE(_xlfn._xlws.FILTER(Y24:Y83,Y24:Y83&lt;&gt;"")))</f>
        <v/>
      </c>
      <c r="Z84" s="590" t="s">
        <v>567</v>
      </c>
      <c r="AA84" s="663">
        <f>SUM(AA24:AA83)</f>
        <v>0</v>
      </c>
      <c r="AB84" s="663">
        <f>SUM(AB24:AB83)</f>
        <v>0</v>
      </c>
      <c r="AC84" s="663">
        <f>SUM(AC24:AC83)</f>
        <v>0</v>
      </c>
      <c r="AD84" s="663">
        <f>SUM(AD24:AD83)</f>
        <v>0</v>
      </c>
      <c r="AE84" s="590"/>
      <c r="AF84" s="590"/>
      <c r="AG84" s="590"/>
      <c r="AH84" s="590"/>
      <c r="AI84" s="590"/>
      <c r="AJ84" s="590"/>
      <c r="AK84" s="590"/>
      <c r="AL84" s="590"/>
    </row>
    <row r="85" spans="1:38" s="591" customFormat="1" ht="24" customHeight="1">
      <c r="A85" s="900" t="str">
        <f>IF(ISBLANK(【入力シート】栽培計画書!$B$15),"",(【入力シート】栽培計画書!$B$15))</f>
        <v/>
      </c>
      <c r="B85" s="864" t="str">
        <f>IF(ISBLANK(【入力シート】栽培計画書!$C$15),"",(【入力シート】栽培計画書!$C$15))</f>
        <v/>
      </c>
      <c r="C85" s="867" t="str">
        <f>IF(ISBLANK(【入力シート】栽培計画書!$D$15),"",(【入力シート】栽培計画書!$D$15))</f>
        <v/>
      </c>
      <c r="D85" s="870" t="str">
        <f>IF(ISBLANK(【入力シート】栽培計画書!$F$15),"",(【入力シート】栽培計画書!$F$15))</f>
        <v/>
      </c>
      <c r="E85" s="659" t="str">
        <f>IF(ISBLANK(【入力シート】栽培計画書!$G$15),"",(【入力シート】栽培計画書!$G$15))</f>
        <v/>
      </c>
      <c r="F85" s="589" t="s">
        <v>878</v>
      </c>
      <c r="G85" s="873" t="str">
        <f>IF(ISBLANK(【入力シート】栽培計画書!$I$15),"",(【入力シート】栽培計画書!$I$15))</f>
        <v/>
      </c>
      <c r="H85" s="899" t="str">
        <f>IF(ISBLANK(【入力シート】栽培計画書!$J$15),"",IF(OR(【入力シート】栽培計画書!$I$15=List!$E$2,【入力シート】栽培計画書!$I$15=List!$E$4),【入力シート】栽培計画書!$J$15&amp;"kg/10a",IF(【入力シート】栽培計画書!$I$15=List!$E$3,"播種量"&amp;【入力シート】栽培計画書!$J$15&amp;"kg/10a","")))</f>
        <v/>
      </c>
      <c r="I85" s="873" t="str">
        <f>IF(ISBLANK(【入力シート】栽培計画書!$N$15),"",(【入力シート】栽培計画書!$N$15))</f>
        <v/>
      </c>
      <c r="J85" s="931" t="str">
        <f>IF(ISBLANK(【入力シート】栽培計画書!$P$15),"",(【入力シート】栽培計画書!$P$15))</f>
        <v/>
      </c>
      <c r="K85" s="873" t="str">
        <f>IF(ISBLANK(【入力シート】栽培計画書!$R$15),"",(【入力シート】栽培計画書!$R$15))</f>
        <v/>
      </c>
      <c r="L85" s="934" t="str">
        <f>IF(ISBLANK(【入力シート】栽培計画書!$T$15),"",(【入力シート】栽培計画書!$T$15))</f>
        <v/>
      </c>
      <c r="M85" s="937" t="str">
        <f>IF(ISBLANK(【入力シート】栽培計画書!$V$15),"",(【入力シート】栽培計画書!$V$15))</f>
        <v/>
      </c>
      <c r="N85" s="590"/>
      <c r="O85" s="590"/>
      <c r="P85" s="590">
        <v>2</v>
      </c>
      <c r="Q85" s="619"/>
      <c r="R85" s="619"/>
      <c r="S85" s="621" t="s">
        <v>649</v>
      </c>
      <c r="T85" s="575"/>
      <c r="U85" s="588"/>
      <c r="V85" s="588"/>
      <c r="W85" s="588"/>
      <c r="X85" s="588"/>
      <c r="Y85" s="588"/>
      <c r="Z85" s="663">
        <f>COUNTBLANK(Y23:Y83)</f>
        <v>60</v>
      </c>
      <c r="AA85" s="590" t="s">
        <v>566</v>
      </c>
      <c r="AB85" s="590" t="s">
        <v>562</v>
      </c>
      <c r="AC85" s="590" t="s">
        <v>563</v>
      </c>
      <c r="AD85" s="590" t="s">
        <v>564</v>
      </c>
      <c r="AE85" s="590"/>
      <c r="AF85" s="590"/>
      <c r="AG85" s="590"/>
      <c r="AH85" s="590"/>
      <c r="AI85" s="590"/>
      <c r="AJ85" s="590"/>
      <c r="AK85" s="590"/>
      <c r="AL85" s="590"/>
    </row>
    <row r="86" spans="1:38" s="591" customFormat="1" ht="12" customHeight="1">
      <c r="A86" s="901"/>
      <c r="B86" s="865" t="str">
        <f>IF(ISBLANK(【入力シート】栽培計画書!$B$6),"",(【入力シート】栽培計画書!$B$6))</f>
        <v/>
      </c>
      <c r="C86" s="868" t="str">
        <f>IF(ISBLANK(【入力シート】栽培計画書!$B$6),"",(【入力シート】栽培計画書!$B$6))</f>
        <v/>
      </c>
      <c r="D86" s="871" t="str">
        <f>IF(ISBLANK(【入力シート】栽培計画書!$B$6),"",(【入力シート】栽培計画書!$B$6))</f>
        <v/>
      </c>
      <c r="E86" s="875" t="s">
        <v>879</v>
      </c>
      <c r="F86" s="876"/>
      <c r="G86" s="874" t="str">
        <f>IF(ISBLANK(【入力シート】栽培計画書!$B$6),"",(【入力シート】栽培計画書!$B$6))</f>
        <v/>
      </c>
      <c r="H86" s="879" t="str">
        <f>IF(ISBLANK(【入力シート】栽培計画書!$B$6),"",(【入力シート】栽培計画書!$B$6))</f>
        <v/>
      </c>
      <c r="I86" s="874" t="str">
        <f>IF(ISBLANK(【入力シート】栽培計画書!$B$6),"",(【入力シート】栽培計画書!$B$6))</f>
        <v/>
      </c>
      <c r="J86" s="932" t="str">
        <f>IF(ISBLANK(【入力シート】栽培計画書!$B$6),"",(【入力シート】栽培計画書!$B$6))</f>
        <v/>
      </c>
      <c r="K86" s="874" t="str">
        <f>IF(ISBLANK(【入力シート】栽培計画書!$B$6),"",(【入力シート】栽培計画書!$B$6))</f>
        <v/>
      </c>
      <c r="L86" s="935" t="str">
        <f>IF(ISBLANK(【入力シート】栽培計画書!$B$6),"",(【入力シート】栽培計画書!$B$6))</f>
        <v/>
      </c>
      <c r="M86" s="938" t="str">
        <f>IF(ISBLANK(【入力シート】栽培計画書!$B$6),"",(【入力シート】栽培計画書!$B$6))</f>
        <v/>
      </c>
      <c r="N86" s="590"/>
      <c r="O86" s="590"/>
      <c r="P86" s="590">
        <v>3</v>
      </c>
      <c r="Q86" s="619"/>
      <c r="R86" s="619"/>
      <c r="S86" s="622" t="s">
        <v>650</v>
      </c>
      <c r="T86" s="575"/>
      <c r="U86" s="588"/>
      <c r="V86" s="588"/>
      <c r="W86" s="588"/>
      <c r="X86" s="588"/>
      <c r="Y86" s="588"/>
      <c r="Z86" s="590"/>
      <c r="AA86" s="590"/>
      <c r="AB86" s="590"/>
      <c r="AC86" s="590"/>
      <c r="AD86" s="590"/>
      <c r="AE86" s="590"/>
      <c r="AF86" s="590"/>
      <c r="AG86" s="590"/>
      <c r="AH86" s="590"/>
      <c r="AI86" s="590"/>
      <c r="AJ86" s="590"/>
      <c r="AK86" s="590"/>
      <c r="AL86" s="590"/>
    </row>
    <row r="87" spans="1:38" s="591" customFormat="1" ht="12" customHeight="1">
      <c r="A87" s="901"/>
      <c r="B87" s="865" t="str">
        <f>IF(ISBLANK(【入力シート】栽培計画書!$B$6),"",(【入力シート】栽培計画書!$B$6))</f>
        <v/>
      </c>
      <c r="C87" s="869" t="str">
        <f>IF(ISBLANK(【入力シート】栽培計画書!$B$6),"",(【入力シート】栽培計画書!$B$6))</f>
        <v/>
      </c>
      <c r="D87" s="871" t="str">
        <f>IF(ISBLANK(【入力シート】栽培計画書!$B$6),"",(【入力シート】栽培計画書!$B$6))</f>
        <v/>
      </c>
      <c r="E87" s="875"/>
      <c r="F87" s="876"/>
      <c r="G87" s="877" t="str">
        <f>IF(ISBLANK(【入力シート】栽培計画書!$K$15),"",(【入力シート】栽培計画書!$K$15))</f>
        <v/>
      </c>
      <c r="H87" s="949" t="str">
        <f>IF(ISBLANK(【入力シート】栽培計画書!$L$15),"",IF(OR(【入力シート】栽培計画書!$K$15=List!$E$2,【入力シート】栽培計画書!$K$15=List!$E$4),【入力シート】栽培計画書!$L$15&amp;"kg/10a",IF(【入力シート】栽培計画書!$K$15=List!$E$3,"播種量"&amp;【入力シート】栽培計画書!$L$15&amp;"kg/10a","")))</f>
        <v/>
      </c>
      <c r="I87" s="877" t="str">
        <f>IF(ISBLANK(【入力シート】栽培計画書!$O$15),"",(【入力シート】栽培計画書!$O$15))</f>
        <v/>
      </c>
      <c r="J87" s="932" t="str">
        <f>IF(ISBLANK(【入力シート】栽培計画書!$N$6),"",(【入力シート】栽培計画書!$N$6))</f>
        <v/>
      </c>
      <c r="K87" s="877" t="str">
        <f>IF(ISBLANK(【入力シート】栽培計画書!$S$15),"",(【入力シート】栽培計画書!$S$15))</f>
        <v/>
      </c>
      <c r="L87" s="935" t="str">
        <f>IF(ISBLANK(【入力シート】栽培計画書!$N$6),"",(【入力シート】栽培計画書!$N$6))</f>
        <v/>
      </c>
      <c r="M87" s="938" t="str">
        <f>IF(ISBLANK(【入力シート】栽培計画書!$B$6),"",(【入力シート】栽培計画書!$B$6))</f>
        <v/>
      </c>
      <c r="N87" s="590"/>
      <c r="O87" s="590"/>
      <c r="P87" s="590">
        <v>4</v>
      </c>
      <c r="Q87" s="619"/>
      <c r="R87" s="619"/>
      <c r="S87" s="623"/>
      <c r="T87" s="575"/>
      <c r="U87" s="588"/>
      <c r="V87" s="588"/>
      <c r="W87" s="588"/>
      <c r="X87" s="588"/>
      <c r="Y87" s="588"/>
      <c r="Z87" s="590"/>
      <c r="AA87" s="590"/>
      <c r="AB87" s="590"/>
      <c r="AC87" s="590"/>
      <c r="AD87" s="590"/>
      <c r="AE87" s="590"/>
      <c r="AF87" s="590"/>
      <c r="AG87" s="590"/>
      <c r="AH87" s="590"/>
      <c r="AI87" s="590"/>
      <c r="AJ87" s="590"/>
      <c r="AK87" s="590"/>
      <c r="AL87" s="590"/>
    </row>
    <row r="88" spans="1:38" s="591" customFormat="1" ht="24" customHeight="1">
      <c r="A88" s="901"/>
      <c r="B88" s="865" t="str">
        <f>IF(ISBLANK(【入力シート】栽培計画書!$B$6),"",(【入力シート】栽培計画書!$B$6))</f>
        <v/>
      </c>
      <c r="C88" s="660" t="str">
        <f>IF(ISBLANK(【入力シート】栽培計画書!$E$15),"",(【入力シート】栽培計画書!$E$15))</f>
        <v/>
      </c>
      <c r="D88" s="872" t="str">
        <f>IF(ISBLANK(【入力シート】栽培計画書!$B$6),"",(【入力シート】栽培計画書!$B$6))</f>
        <v/>
      </c>
      <c r="E88" s="661" t="str">
        <f>IF(ISBLANK(【入力シート】栽培計画書!$H$15),"",(【入力シート】栽培計画書!$H$15))</f>
        <v/>
      </c>
      <c r="F88" s="592" t="s">
        <v>878</v>
      </c>
      <c r="G88" s="878" t="str">
        <f>IF(ISBLANK(【入力シート】栽培計画書!$B$6),"",(【入力シート】栽培計画書!$B$6))</f>
        <v/>
      </c>
      <c r="H88" s="950" t="str">
        <f>IF(ISBLANK(【入力シート】栽培計画書!$B$6),"",(【入力シート】栽培計画書!$B$6))</f>
        <v/>
      </c>
      <c r="I88" s="878" t="str">
        <f>IF(ISBLANK(【入力シート】栽培計画書!$B$6),"",(【入力シート】栽培計画書!$B$6))</f>
        <v/>
      </c>
      <c r="J88" s="933" t="str">
        <f>IF(ISBLANK(【入力シート】栽培計画書!$B$6),"",(【入力シート】栽培計画書!$B$6))</f>
        <v/>
      </c>
      <c r="K88" s="878" t="str">
        <f>IF(ISBLANK(【入力シート】栽培計画書!$B$6),"",(【入力シート】栽培計画書!$B$6))</f>
        <v/>
      </c>
      <c r="L88" s="936" t="str">
        <f>IF(ISBLANK(【入力シート】栽培計画書!$B$6),"",(【入力シート】栽培計画書!$B$6))</f>
        <v/>
      </c>
      <c r="M88" s="939" t="str">
        <f>IF(ISBLANK(【入力シート】栽培計画書!$B$6),"",(【入力シート】栽培計画書!$B$6))</f>
        <v/>
      </c>
      <c r="N88" s="590"/>
      <c r="O88" s="663" t="str">
        <f>IF(ISNUMBER(SEARCH("施設", C85)), "施設", IF(ISNUMBER(SEARCH("露地", C85)), "露地", "露地施設"))</f>
        <v>露地施設</v>
      </c>
      <c r="P88" s="590">
        <v>5</v>
      </c>
      <c r="Q88" s="619"/>
      <c r="R88" s="619"/>
      <c r="S88" s="624"/>
      <c r="T88" s="575"/>
      <c r="U88" s="588"/>
      <c r="V88" s="588"/>
      <c r="W88" s="588"/>
      <c r="X88" s="588"/>
      <c r="Y88" s="588"/>
      <c r="Z88" s="590"/>
      <c r="AA88" s="612"/>
      <c r="AB88" s="612"/>
      <c r="AC88" s="612"/>
      <c r="AD88" s="612"/>
      <c r="AE88" s="612"/>
      <c r="AF88" s="612"/>
      <c r="AG88" s="590"/>
      <c r="AH88" s="590"/>
      <c r="AI88" s="590"/>
      <c r="AJ88" s="590"/>
      <c r="AK88" s="590"/>
      <c r="AL88" s="590"/>
    </row>
    <row r="89" spans="1:38" s="591" customFormat="1" ht="44.1" customHeight="1">
      <c r="A89" s="901"/>
      <c r="B89" s="865" t="str">
        <f>IF(ISBLANK(【入力シート】栽培計画書!$B$6),"",(【入力シート】栽培計画書!$B$6))</f>
        <v/>
      </c>
      <c r="C89" s="892" t="s">
        <v>880</v>
      </c>
      <c r="D89" s="893"/>
      <c r="E89" s="894"/>
      <c r="F89" s="895"/>
      <c r="G89" s="896" t="str">
        <f>IF(ISBLANK(【入力シート】栽培計画書!$M$15),"",(【入力シート】栽培計画書!$M$15))</f>
        <v/>
      </c>
      <c r="H89" s="897"/>
      <c r="I89" s="897"/>
      <c r="J89" s="897"/>
      <c r="K89" s="897"/>
      <c r="L89" s="897"/>
      <c r="M89" s="898"/>
      <c r="N89" s="590"/>
      <c r="O89" s="590"/>
      <c r="P89" s="590">
        <v>6</v>
      </c>
      <c r="Q89" s="619"/>
      <c r="R89" s="619"/>
      <c r="S89" s="619"/>
      <c r="T89" s="575"/>
      <c r="U89" s="588"/>
      <c r="V89" s="588"/>
      <c r="W89" s="588"/>
      <c r="X89" s="588"/>
      <c r="Y89" s="588"/>
      <c r="Z89" s="590"/>
      <c r="AA89" s="612"/>
      <c r="AB89" s="612"/>
      <c r="AC89" s="612"/>
      <c r="AD89" s="612"/>
      <c r="AE89" s="612"/>
      <c r="AF89" s="612"/>
      <c r="AG89" s="590"/>
      <c r="AH89" s="590"/>
      <c r="AI89" s="590"/>
      <c r="AJ89" s="590"/>
      <c r="AK89" s="590"/>
      <c r="AL89" s="590"/>
    </row>
    <row r="90" spans="1:38" s="591" customFormat="1" ht="44.1" customHeight="1">
      <c r="A90" s="901"/>
      <c r="B90" s="865" t="str">
        <f>IF(ISBLANK(【入力シート】栽培計画書!$B$6),"",(【入力シート】栽培計画書!$B$6))</f>
        <v/>
      </c>
      <c r="C90" s="881" t="s">
        <v>881</v>
      </c>
      <c r="D90" s="881"/>
      <c r="E90" s="881"/>
      <c r="F90" s="882"/>
      <c r="G90" s="883" t="str">
        <f>IF(ISBLANK(【入力シート】栽培計画書!$Q$15),"",(【入力シート】栽培計画書!$Q$15))</f>
        <v/>
      </c>
      <c r="H90" s="884"/>
      <c r="I90" s="884"/>
      <c r="J90" s="884"/>
      <c r="K90" s="884"/>
      <c r="L90" s="884"/>
      <c r="M90" s="885"/>
      <c r="N90" s="590"/>
      <c r="O90" s="590"/>
      <c r="P90" s="590">
        <v>7</v>
      </c>
      <c r="Q90" s="619"/>
      <c r="R90" s="619"/>
      <c r="S90" s="619"/>
      <c r="T90" s="575"/>
      <c r="U90" s="588"/>
      <c r="V90" s="588"/>
      <c r="W90" s="588"/>
      <c r="X90" s="588"/>
      <c r="Y90" s="588"/>
      <c r="Z90" s="590"/>
      <c r="AA90" s="612"/>
      <c r="AB90" s="612"/>
      <c r="AC90" s="612"/>
      <c r="AD90" s="612"/>
      <c r="AE90" s="612"/>
      <c r="AF90" s="612"/>
      <c r="AG90" s="590"/>
      <c r="AH90" s="590"/>
      <c r="AI90" s="590"/>
      <c r="AJ90" s="590"/>
      <c r="AK90" s="590"/>
      <c r="AL90" s="590"/>
    </row>
    <row r="91" spans="1:38" s="591" customFormat="1" ht="44.1" customHeight="1" thickBot="1">
      <c r="A91" s="902"/>
      <c r="B91" s="866" t="str">
        <f>IF(ISBLANK(【入力シート】栽培計画書!$B$6),"",(【入力シート】栽培計画書!$B$6))</f>
        <v/>
      </c>
      <c r="C91" s="886" t="s">
        <v>882</v>
      </c>
      <c r="D91" s="887"/>
      <c r="E91" s="887"/>
      <c r="F91" s="888"/>
      <c r="G91" s="889" t="str">
        <f>IF(ISBLANK(【入力シート】栽培計画書!$U$15),"",(【入力シート】栽培計画書!$U$15))</f>
        <v/>
      </c>
      <c r="H91" s="890"/>
      <c r="I91" s="890"/>
      <c r="J91" s="890"/>
      <c r="K91" s="890"/>
      <c r="L91" s="890"/>
      <c r="M91" s="891"/>
      <c r="N91" s="590"/>
      <c r="O91" s="590"/>
      <c r="P91" s="590">
        <v>8</v>
      </c>
      <c r="Q91" s="955" t="s">
        <v>652</v>
      </c>
      <c r="R91" s="955"/>
      <c r="S91" s="956"/>
      <c r="T91" s="590"/>
      <c r="U91" s="590"/>
      <c r="V91" s="590"/>
      <c r="W91" s="590"/>
      <c r="X91" s="590"/>
      <c r="Y91" s="590"/>
      <c r="Z91" s="590"/>
      <c r="AA91" s="612"/>
      <c r="AB91" s="612"/>
      <c r="AC91" s="612"/>
      <c r="AD91" s="612"/>
      <c r="AE91" s="612"/>
      <c r="AF91" s="612"/>
      <c r="AG91" s="590"/>
      <c r="AH91" s="590"/>
      <c r="AI91" s="590"/>
      <c r="AJ91" s="590"/>
      <c r="AK91" s="590"/>
      <c r="AL91" s="590"/>
    </row>
    <row r="92" spans="1:38" ht="45" customHeight="1">
      <c r="A92" s="951" t="s">
        <v>29</v>
      </c>
      <c r="B92" s="951"/>
      <c r="C92" s="951"/>
      <c r="D92" s="951"/>
      <c r="E92" s="951"/>
      <c r="F92" s="951"/>
      <c r="G92" s="951"/>
      <c r="H92" s="951"/>
      <c r="I92" s="951"/>
      <c r="J92" s="951"/>
      <c r="K92" s="951"/>
      <c r="L92" s="951"/>
      <c r="M92" s="951"/>
      <c r="P92" s="590">
        <v>9</v>
      </c>
      <c r="Q92" s="619"/>
      <c r="R92" s="619"/>
      <c r="S92" s="625" t="s">
        <v>651</v>
      </c>
      <c r="T92" s="590"/>
      <c r="U92" s="590"/>
      <c r="V92" s="590"/>
      <c r="W92" s="590"/>
      <c r="X92" s="590"/>
      <c r="Y92" s="590"/>
      <c r="Z92" s="590"/>
      <c r="AA92" s="612"/>
      <c r="AB92" s="612"/>
      <c r="AC92" s="612"/>
      <c r="AD92" s="612"/>
    </row>
    <row r="93" spans="1:38" ht="45" customHeight="1">
      <c r="A93" s="952" t="s">
        <v>30</v>
      </c>
      <c r="B93" s="952"/>
      <c r="C93" s="952"/>
      <c r="D93" s="952"/>
      <c r="E93" s="952"/>
      <c r="F93" s="952"/>
      <c r="G93" s="952"/>
      <c r="H93" s="952"/>
      <c r="I93" s="952"/>
      <c r="J93" s="952"/>
      <c r="K93" s="952"/>
      <c r="L93" s="952"/>
      <c r="M93" s="952"/>
      <c r="P93" s="590">
        <v>10</v>
      </c>
      <c r="Q93" s="626"/>
      <c r="R93" s="626"/>
      <c r="S93" s="626"/>
      <c r="T93" s="590"/>
      <c r="U93" s="590"/>
      <c r="V93" s="590"/>
      <c r="W93" s="590"/>
      <c r="X93" s="590"/>
      <c r="Y93" s="590"/>
      <c r="Z93" s="590"/>
      <c r="AA93" s="612"/>
      <c r="AB93" s="612"/>
      <c r="AC93" s="612"/>
      <c r="AD93" s="612"/>
    </row>
    <row r="94" spans="1:38" ht="45" customHeight="1">
      <c r="A94" s="952" t="s">
        <v>855</v>
      </c>
      <c r="B94" s="952"/>
      <c r="C94" s="952"/>
      <c r="D94" s="952"/>
      <c r="E94" s="952"/>
      <c r="F94" s="952"/>
      <c r="G94" s="952"/>
      <c r="H94" s="952"/>
      <c r="I94" s="952"/>
      <c r="J94" s="952"/>
      <c r="K94" s="952"/>
      <c r="L94" s="952"/>
      <c r="M94" s="952"/>
      <c r="P94" s="590">
        <v>11</v>
      </c>
      <c r="Q94" s="626"/>
      <c r="R94" s="626"/>
      <c r="S94" s="626"/>
      <c r="T94" s="590"/>
      <c r="U94" s="590"/>
      <c r="V94" s="590"/>
      <c r="W94" s="590"/>
      <c r="X94" s="590"/>
      <c r="Y94" s="590"/>
      <c r="Z94" s="590"/>
      <c r="AA94" s="612"/>
      <c r="AB94" s="612"/>
      <c r="AC94" s="612"/>
      <c r="AD94" s="612"/>
    </row>
    <row r="95" spans="1:38" ht="12" customHeight="1">
      <c r="A95" s="610"/>
      <c r="B95" s="610"/>
      <c r="C95" s="610"/>
      <c r="D95" s="611"/>
      <c r="E95" s="610"/>
      <c r="F95" s="610"/>
      <c r="G95" s="610"/>
      <c r="H95" s="610"/>
      <c r="I95" s="610"/>
      <c r="J95" s="610"/>
      <c r="K95" s="610"/>
      <c r="L95" s="610"/>
      <c r="M95" s="610"/>
      <c r="P95" s="594">
        <v>12</v>
      </c>
      <c r="Q95" s="627"/>
      <c r="R95" s="627"/>
      <c r="S95" s="627"/>
      <c r="T95" s="595"/>
      <c r="U95" s="595"/>
      <c r="V95" s="595"/>
      <c r="W95" s="595"/>
      <c r="X95" s="595"/>
      <c r="Y95" s="596"/>
      <c r="Z95" s="597"/>
      <c r="AA95" s="628"/>
      <c r="AB95" s="628"/>
      <c r="AC95" s="628"/>
      <c r="AD95" s="628"/>
    </row>
    <row r="96" spans="1:38" ht="42" customHeight="1">
      <c r="A96" s="903" t="s">
        <v>0</v>
      </c>
      <c r="B96" s="903"/>
      <c r="C96" s="903"/>
      <c r="D96" s="903"/>
      <c r="E96" s="903"/>
      <c r="F96" s="903"/>
      <c r="G96" s="903"/>
      <c r="H96" s="903"/>
      <c r="I96" s="903"/>
      <c r="J96" s="903"/>
      <c r="K96" s="903"/>
      <c r="L96" s="903"/>
      <c r="M96" s="903"/>
      <c r="P96" s="600">
        <v>13</v>
      </c>
      <c r="Q96" s="629"/>
      <c r="R96" s="629"/>
      <c r="S96" s="629"/>
      <c r="T96" s="601"/>
      <c r="U96" s="601"/>
      <c r="V96" s="601"/>
      <c r="W96" s="601"/>
      <c r="X96" s="601"/>
      <c r="Y96" s="602"/>
      <c r="Z96" s="590"/>
      <c r="AA96" s="630"/>
      <c r="AB96" s="612"/>
      <c r="AC96" s="612"/>
      <c r="AD96" s="612"/>
    </row>
    <row r="97" spans="1:38" ht="30">
      <c r="A97" s="904" t="s">
        <v>1</v>
      </c>
      <c r="B97" s="904"/>
      <c r="C97" s="930" t="str">
        <f>'申請書（別記様式第１号）'!$D$12&amp;""</f>
        <v/>
      </c>
      <c r="D97" s="930"/>
      <c r="E97" s="930"/>
      <c r="F97" s="930"/>
      <c r="G97" s="560"/>
      <c r="H97" s="560"/>
      <c r="I97" s="561"/>
      <c r="J97" s="561"/>
      <c r="K97" s="561"/>
      <c r="L97" s="561"/>
      <c r="M97" s="562" t="s">
        <v>495</v>
      </c>
      <c r="P97" s="600">
        <v>14</v>
      </c>
      <c r="Q97" s="629"/>
      <c r="R97" s="629"/>
      <c r="S97" s="629"/>
      <c r="T97" s="601"/>
      <c r="U97" s="601"/>
      <c r="V97" s="601"/>
      <c r="W97" s="601"/>
      <c r="X97" s="601"/>
      <c r="Y97" s="602"/>
      <c r="Z97" s="590"/>
      <c r="AA97" s="630"/>
      <c r="AB97" s="612"/>
      <c r="AC97" s="612"/>
      <c r="AD97" s="612"/>
    </row>
    <row r="98" spans="1:38" ht="19.5" thickBot="1">
      <c r="A98" s="905"/>
      <c r="B98" s="905"/>
      <c r="C98" s="567"/>
      <c r="D98" s="568"/>
      <c r="E98" s="567"/>
      <c r="F98" s="569"/>
      <c r="M98" s="570"/>
      <c r="P98" s="600">
        <v>15</v>
      </c>
      <c r="Q98" s="629"/>
      <c r="R98" s="629"/>
      <c r="S98" s="629"/>
      <c r="T98" s="601"/>
      <c r="U98" s="601"/>
      <c r="V98" s="601"/>
      <c r="W98" s="601"/>
      <c r="X98" s="601"/>
      <c r="Y98" s="602"/>
      <c r="Z98" s="590"/>
      <c r="AA98" s="630"/>
      <c r="AB98" s="612"/>
      <c r="AC98" s="612"/>
      <c r="AD98" s="612"/>
    </row>
    <row r="99" spans="1:38" ht="23.25" customHeight="1">
      <c r="A99" s="572" t="s">
        <v>2</v>
      </c>
      <c r="B99" s="906" t="s">
        <v>3</v>
      </c>
      <c r="C99" s="573" t="s">
        <v>2</v>
      </c>
      <c r="D99" s="909" t="s">
        <v>4</v>
      </c>
      <c r="E99" s="911" t="s">
        <v>5</v>
      </c>
      <c r="F99" s="912"/>
      <c r="G99" s="917" t="s">
        <v>6</v>
      </c>
      <c r="H99" s="918"/>
      <c r="I99" s="917" t="s">
        <v>7</v>
      </c>
      <c r="J99" s="918"/>
      <c r="K99" s="917" t="s">
        <v>8</v>
      </c>
      <c r="L99" s="921"/>
      <c r="M99" s="923" t="s">
        <v>9</v>
      </c>
      <c r="P99" s="600">
        <v>16</v>
      </c>
      <c r="Q99" s="629"/>
      <c r="R99" s="629"/>
      <c r="S99" s="629"/>
      <c r="T99" s="601"/>
      <c r="U99" s="601"/>
      <c r="V99" s="601"/>
      <c r="W99" s="601"/>
      <c r="X99" s="601"/>
      <c r="Y99" s="602"/>
      <c r="Z99" s="590"/>
      <c r="AA99" s="630"/>
      <c r="AB99" s="612"/>
      <c r="AC99" s="612"/>
      <c r="AD99" s="612"/>
    </row>
    <row r="100" spans="1:38" ht="23.25" customHeight="1">
      <c r="A100" s="926" t="s">
        <v>10</v>
      </c>
      <c r="B100" s="907"/>
      <c r="C100" s="574"/>
      <c r="D100" s="910"/>
      <c r="E100" s="913"/>
      <c r="F100" s="914"/>
      <c r="G100" s="919"/>
      <c r="H100" s="920"/>
      <c r="I100" s="919"/>
      <c r="J100" s="920"/>
      <c r="K100" s="919"/>
      <c r="L100" s="922"/>
      <c r="M100" s="924"/>
      <c r="P100" s="604">
        <v>17</v>
      </c>
      <c r="Q100" s="627"/>
      <c r="R100" s="627"/>
      <c r="S100" s="627"/>
      <c r="T100" s="595"/>
      <c r="U100" s="595"/>
      <c r="V100" s="595"/>
      <c r="W100" s="595"/>
      <c r="X100" s="595"/>
      <c r="Y100" s="596"/>
      <c r="Z100" s="590"/>
      <c r="AA100" s="630"/>
      <c r="AB100" s="612"/>
      <c r="AC100" s="612"/>
      <c r="AD100" s="612"/>
    </row>
    <row r="101" spans="1:38" ht="23.25" customHeight="1">
      <c r="A101" s="926"/>
      <c r="B101" s="907"/>
      <c r="C101" s="577" t="s">
        <v>11</v>
      </c>
      <c r="D101" s="910"/>
      <c r="E101" s="913"/>
      <c r="F101" s="914"/>
      <c r="G101" s="578" t="s">
        <v>12</v>
      </c>
      <c r="H101" s="579" t="s">
        <v>13</v>
      </c>
      <c r="I101" s="578" t="s">
        <v>14</v>
      </c>
      <c r="J101" s="579" t="s">
        <v>13</v>
      </c>
      <c r="K101" s="580" t="s">
        <v>12</v>
      </c>
      <c r="L101" s="579" t="s">
        <v>13</v>
      </c>
      <c r="M101" s="924"/>
      <c r="P101" s="600">
        <v>18</v>
      </c>
      <c r="Q101" s="629"/>
      <c r="R101" s="629"/>
      <c r="S101" s="631"/>
      <c r="T101" s="605"/>
      <c r="U101" s="605"/>
      <c r="V101" s="605"/>
      <c r="W101" s="605"/>
      <c r="X101" s="605"/>
      <c r="Y101" s="605"/>
      <c r="Z101" s="590"/>
      <c r="AA101" s="630"/>
      <c r="AB101" s="612"/>
      <c r="AC101" s="612"/>
      <c r="AD101" s="612"/>
    </row>
    <row r="102" spans="1:38" ht="23.25" customHeight="1">
      <c r="A102" s="926"/>
      <c r="B102" s="907"/>
      <c r="C102" s="577"/>
      <c r="D102" s="910"/>
      <c r="E102" s="913"/>
      <c r="F102" s="914"/>
      <c r="G102" s="928" t="s">
        <v>15</v>
      </c>
      <c r="H102" s="581" t="s">
        <v>16</v>
      </c>
      <c r="I102" s="928" t="s">
        <v>15</v>
      </c>
      <c r="J102" s="582" t="s">
        <v>17</v>
      </c>
      <c r="K102" s="928" t="s">
        <v>15</v>
      </c>
      <c r="L102" s="583" t="s">
        <v>18</v>
      </c>
      <c r="M102" s="924"/>
      <c r="P102" s="600">
        <v>19</v>
      </c>
      <c r="Q102" s="629"/>
      <c r="R102" s="629"/>
      <c r="S102" s="632"/>
      <c r="T102" s="601"/>
      <c r="U102" s="601"/>
      <c r="V102" s="601"/>
      <c r="W102" s="601"/>
      <c r="X102" s="601"/>
      <c r="Y102" s="602"/>
      <c r="Z102" s="590"/>
      <c r="AA102" s="630"/>
      <c r="AB102" s="612"/>
      <c r="AC102" s="612"/>
      <c r="AD102" s="612"/>
    </row>
    <row r="103" spans="1:38" ht="23.25" customHeight="1" thickBot="1">
      <c r="A103" s="927"/>
      <c r="B103" s="908"/>
      <c r="C103" s="613" t="s">
        <v>19</v>
      </c>
      <c r="D103" s="584" t="s">
        <v>20</v>
      </c>
      <c r="E103" s="915"/>
      <c r="F103" s="916"/>
      <c r="G103" s="929"/>
      <c r="H103" s="585" t="s">
        <v>21</v>
      </c>
      <c r="I103" s="929"/>
      <c r="J103" s="586" t="s">
        <v>22</v>
      </c>
      <c r="K103" s="929"/>
      <c r="L103" s="587" t="s">
        <v>23</v>
      </c>
      <c r="M103" s="925"/>
      <c r="P103" s="600">
        <v>20</v>
      </c>
      <c r="Q103" s="629"/>
      <c r="R103" s="629"/>
      <c r="S103" s="632"/>
      <c r="T103" s="601"/>
      <c r="U103" s="601"/>
      <c r="V103" s="601"/>
      <c r="W103" s="601"/>
      <c r="X103" s="601"/>
      <c r="Y103" s="602"/>
      <c r="Z103" s="590"/>
      <c r="AA103" s="630"/>
      <c r="AB103" s="612"/>
      <c r="AC103" s="612"/>
      <c r="AD103" s="612"/>
    </row>
    <row r="104" spans="1:38" s="591" customFormat="1" ht="24" customHeight="1">
      <c r="A104" s="861" t="str">
        <f>IF(ISBLANK(【入力シート】栽培計画書!$B$16),"",(【入力シート】栽培計画書!$B$16))</f>
        <v/>
      </c>
      <c r="B104" s="864" t="str">
        <f>IF(ISBLANK(【入力シート】栽培計画書!$C$16),"",(【入力シート】栽培計画書!$C$16))</f>
        <v/>
      </c>
      <c r="C104" s="867" t="str">
        <f>IF(ISBLANK(【入力シート】栽培計画書!$D$16),"",(【入力シート】栽培計画書!$D$16))</f>
        <v/>
      </c>
      <c r="D104" s="870" t="str">
        <f>IF(ISBLANK(【入力シート】栽培計画書!$F$16),"",(【入力シート】栽培計画書!$F$16))</f>
        <v/>
      </c>
      <c r="E104" s="659" t="str">
        <f>IF(ISBLANK(【入力シート】栽培計画書!$G$16),"",(【入力シート】栽培計画書!$G$16))</f>
        <v/>
      </c>
      <c r="F104" s="589" t="s">
        <v>878</v>
      </c>
      <c r="G104" s="873" t="str">
        <f>IF(ISBLANK(【入力シート】栽培計画書!$I$16),"",(【入力シート】栽培計画書!$I$16))</f>
        <v/>
      </c>
      <c r="H104" s="899" t="str">
        <f>IF(ISBLANK(【入力シート】栽培計画書!$J$16),"",IF(OR(【入力シート】栽培計画書!$I$16=List!$E$2,【入力シート】栽培計画書!$I$16=List!$E$4),【入力シート】栽培計画書!$J$16&amp;"kg/10a",IF(【入力シート】栽培計画書!$I$16=List!$E$3,"播種量"&amp;【入力シート】栽培計画書!$J$16&amp;"kg/10a","")))</f>
        <v/>
      </c>
      <c r="I104" s="873" t="str">
        <f>IF(ISBLANK(【入力シート】栽培計画書!$N$16),"",(【入力シート】栽培計画書!$N$16))</f>
        <v/>
      </c>
      <c r="J104" s="931" t="str">
        <f>IF(ISBLANK(【入力シート】栽培計画書!$P$16),"",(【入力シート】栽培計画書!$P$16))</f>
        <v/>
      </c>
      <c r="K104" s="873" t="str">
        <f>IF(ISBLANK(【入力シート】栽培計画書!$R$16),"",(【入力シート】栽培計画書!$R$16))</f>
        <v/>
      </c>
      <c r="L104" s="934" t="str">
        <f>IF(ISBLANK(【入力シート】栽培計画書!$T$16),"",(【入力シート】栽培計画書!$T$16))</f>
        <v/>
      </c>
      <c r="M104" s="937" t="str">
        <f>IF(ISBLANK(【入力シート】栽培計画書!$V$16),"",(【入力シート】栽培計画書!$V$16))</f>
        <v/>
      </c>
      <c r="N104" s="590"/>
      <c r="O104" s="590"/>
      <c r="P104" s="600">
        <v>21</v>
      </c>
      <c r="Q104" s="629"/>
      <c r="R104" s="629"/>
      <c r="S104" s="632"/>
      <c r="T104" s="601"/>
      <c r="U104" s="601"/>
      <c r="V104" s="601"/>
      <c r="W104" s="601"/>
      <c r="X104" s="601"/>
      <c r="Y104" s="602"/>
      <c r="Z104" s="590"/>
      <c r="AA104" s="630"/>
      <c r="AB104" s="612"/>
      <c r="AC104" s="612"/>
      <c r="AD104" s="612"/>
      <c r="AE104" s="612"/>
      <c r="AF104" s="612"/>
      <c r="AG104" s="590"/>
      <c r="AH104" s="590"/>
      <c r="AI104" s="590"/>
      <c r="AJ104" s="590"/>
      <c r="AK104" s="590"/>
      <c r="AL104" s="590"/>
    </row>
    <row r="105" spans="1:38" s="591" customFormat="1" ht="12" customHeight="1">
      <c r="A105" s="862"/>
      <c r="B105" s="865" t="str">
        <f>IF(ISBLANK(【入力シート】栽培計画書!$B$6),"",(【入力シート】栽培計画書!$B$6))</f>
        <v/>
      </c>
      <c r="C105" s="868" t="str">
        <f>IF(ISBLANK(【入力シート】栽培計画書!$B$6),"",(【入力シート】栽培計画書!$B$6))</f>
        <v/>
      </c>
      <c r="D105" s="871" t="str">
        <f>IF(ISBLANK(【入力シート】栽培計画書!$B$6),"",(【入力シート】栽培計画書!$B$6))</f>
        <v/>
      </c>
      <c r="E105" s="875" t="s">
        <v>879</v>
      </c>
      <c r="F105" s="876"/>
      <c r="G105" s="874" t="str">
        <f>IF(ISBLANK(【入力シート】栽培計画書!$B$6),"",(【入力シート】栽培計画書!$B$6))</f>
        <v/>
      </c>
      <c r="H105" s="879" t="str">
        <f>IF(ISBLANK(【入力シート】栽培計画書!$B$6),"",(【入力シート】栽培計画書!$B$6))</f>
        <v/>
      </c>
      <c r="I105" s="874" t="str">
        <f>IF(ISBLANK(【入力シート】栽培計画書!$B$6),"",(【入力シート】栽培計画書!$B$6))</f>
        <v/>
      </c>
      <c r="J105" s="932" t="str">
        <f>IF(ISBLANK(【入力シート】栽培計画書!$B$6),"",(【入力シート】栽培計画書!$B$6))</f>
        <v/>
      </c>
      <c r="K105" s="874" t="str">
        <f>IF(ISBLANK(【入力シート】栽培計画書!$B$6),"",(【入力シート】栽培計画書!$B$6))</f>
        <v/>
      </c>
      <c r="L105" s="935" t="str">
        <f>IF(ISBLANK(【入力シート】栽培計画書!$B$6),"",(【入力シート】栽培計画書!$B$6))</f>
        <v/>
      </c>
      <c r="M105" s="938" t="str">
        <f>IF(ISBLANK(【入力シート】栽培計画書!$B$6),"",(【入力シート】栽培計画書!$B$6))</f>
        <v/>
      </c>
      <c r="N105" s="590"/>
      <c r="O105" s="590"/>
      <c r="P105" s="604">
        <v>22</v>
      </c>
      <c r="Q105" s="627"/>
      <c r="R105" s="627"/>
      <c r="S105" s="633"/>
      <c r="T105" s="595"/>
      <c r="U105" s="595"/>
      <c r="V105" s="601"/>
      <c r="W105" s="595"/>
      <c r="X105" s="595"/>
      <c r="Y105" s="596"/>
      <c r="Z105" s="590"/>
      <c r="AA105" s="630"/>
      <c r="AB105" s="612"/>
      <c r="AC105" s="612"/>
      <c r="AD105" s="612"/>
      <c r="AE105" s="612"/>
      <c r="AF105" s="612"/>
      <c r="AG105" s="590"/>
      <c r="AH105" s="590"/>
      <c r="AI105" s="590"/>
      <c r="AJ105" s="590"/>
      <c r="AK105" s="590"/>
      <c r="AL105" s="590"/>
    </row>
    <row r="106" spans="1:38" s="591" customFormat="1" ht="12" customHeight="1">
      <c r="A106" s="862"/>
      <c r="B106" s="865" t="str">
        <f>IF(ISBLANK(【入力シート】栽培計画書!$B$6),"",(【入力シート】栽培計画書!$B$6))</f>
        <v/>
      </c>
      <c r="C106" s="869" t="str">
        <f>IF(ISBLANK(【入力シート】栽培計画書!$B$6),"",(【入力シート】栽培計画書!$B$6))</f>
        <v/>
      </c>
      <c r="D106" s="871" t="str">
        <f>IF(ISBLANK(【入力シート】栽培計画書!$B$6),"",(【入力シート】栽培計画書!$B$6))</f>
        <v/>
      </c>
      <c r="E106" s="875"/>
      <c r="F106" s="876"/>
      <c r="G106" s="877" t="str">
        <f>IF(ISBLANK(【入力シート】栽培計画書!$K$16),"",(【入力シート】栽培計画書!$K$16))</f>
        <v/>
      </c>
      <c r="H106" s="879" t="str">
        <f>IF(ISBLANK(【入力シート】栽培計画書!$L$16),"",IF(OR(【入力シート】栽培計画書!$K$16=List!$E$2,【入力シート】栽培計画書!$K$16=List!$E$4),【入力シート】栽培計画書!$L$16&amp;"kg/10a",IF(【入力シート】栽培計画書!$K$16=List!$E$3,"播種量"&amp;【入力シート】栽培計画書!$L$16&amp;"kg/10a","")))</f>
        <v/>
      </c>
      <c r="I106" s="877" t="str">
        <f>IF(ISBLANK(【入力シート】栽培計画書!$O$16),"",(【入力シート】栽培計画書!$O$16))</f>
        <v/>
      </c>
      <c r="J106" s="932" t="str">
        <f>IF(ISBLANK(【入力シート】栽培計画書!$N$6),"",(【入力シート】栽培計画書!$N$6))</f>
        <v/>
      </c>
      <c r="K106" s="877" t="str">
        <f>IF(ISBLANK(【入力シート】栽培計画書!$S$16),"",(【入力シート】栽培計画書!$S$16))</f>
        <v/>
      </c>
      <c r="L106" s="935" t="str">
        <f>IF(ISBLANK(【入力シート】栽培計画書!$N$6),"",(【入力シート】栽培計画書!$N$6))</f>
        <v/>
      </c>
      <c r="M106" s="938" t="str">
        <f>IF(ISBLANK(【入力シート】栽培計画書!$B$6),"",(【入力シート】栽培計画書!$B$6))</f>
        <v/>
      </c>
      <c r="N106" s="590"/>
      <c r="O106" s="590"/>
      <c r="P106" s="600">
        <v>23</v>
      </c>
      <c r="Q106" s="629"/>
      <c r="R106" s="634"/>
      <c r="S106" s="632"/>
      <c r="T106" s="601"/>
      <c r="U106" s="601"/>
      <c r="V106" s="601"/>
      <c r="W106" s="601"/>
      <c r="X106" s="601"/>
      <c r="Y106" s="601"/>
      <c r="Z106" s="590"/>
      <c r="AA106" s="630"/>
      <c r="AB106" s="612"/>
      <c r="AC106" s="612"/>
      <c r="AD106" s="612"/>
      <c r="AE106" s="612"/>
      <c r="AF106" s="612"/>
      <c r="AG106" s="590"/>
      <c r="AH106" s="590"/>
      <c r="AI106" s="590"/>
      <c r="AJ106" s="590"/>
      <c r="AK106" s="590"/>
      <c r="AL106" s="590"/>
    </row>
    <row r="107" spans="1:38" s="591" customFormat="1" ht="24" customHeight="1">
      <c r="A107" s="862"/>
      <c r="B107" s="865" t="str">
        <f>IF(ISBLANK(【入力シート】栽培計画書!$B$6),"",(【入力シート】栽培計画書!$B$6))</f>
        <v/>
      </c>
      <c r="C107" s="660" t="str">
        <f>IF(ISBLANK(【入力シート】栽培計画書!$E$16),"",(【入力シート】栽培計画書!$E$16))</f>
        <v/>
      </c>
      <c r="D107" s="872" t="str">
        <f>IF(ISBLANK(【入力シート】栽培計画書!$B$6),"",(【入力シート】栽培計画書!$B$6))</f>
        <v/>
      </c>
      <c r="E107" s="661" t="str">
        <f>IF(ISBLANK(【入力シート】栽培計画書!$H$16),"",(【入力シート】栽培計画書!$H$16))</f>
        <v/>
      </c>
      <c r="F107" s="592" t="s">
        <v>878</v>
      </c>
      <c r="G107" s="878" t="str">
        <f>IF(ISBLANK(【入力シート】栽培計画書!$B$6),"",(【入力シート】栽培計画書!$B$6))</f>
        <v/>
      </c>
      <c r="H107" s="880" t="str">
        <f>IF(ISBLANK(【入力シート】栽培計画書!$B$6),"",(【入力シート】栽培計画書!$B$6))</f>
        <v/>
      </c>
      <c r="I107" s="878" t="str">
        <f>IF(ISBLANK(【入力シート】栽培計画書!$B$6),"",(【入力シート】栽培計画書!$B$6))</f>
        <v/>
      </c>
      <c r="J107" s="933" t="str">
        <f>IF(ISBLANK(【入力シート】栽培計画書!$B$6),"",(【入力シート】栽培計画書!$B$6))</f>
        <v/>
      </c>
      <c r="K107" s="878" t="str">
        <f>IF(ISBLANK(【入力シート】栽培計画書!$B$6),"",(【入力シート】栽培計画書!$B$6))</f>
        <v/>
      </c>
      <c r="L107" s="936" t="str">
        <f>IF(ISBLANK(【入力シート】栽培計画書!$B$6),"",(【入力シート】栽培計画書!$B$6))</f>
        <v/>
      </c>
      <c r="M107" s="939" t="str">
        <f>IF(ISBLANK(【入力シート】栽培計画書!$B$6),"",(【入力シート】栽培計画書!$B$6))</f>
        <v/>
      </c>
      <c r="N107" s="590"/>
      <c r="O107" s="662" t="str">
        <f>IF(ISNUMBER(SEARCH("施設", C104)), "施設", IF(ISNUMBER(SEARCH("露地", C104)), "露地", "露地施設"))</f>
        <v>露地施設</v>
      </c>
      <c r="P107" s="600">
        <v>24</v>
      </c>
      <c r="Q107" s="634"/>
      <c r="R107" s="634"/>
      <c r="S107" s="632"/>
      <c r="T107" s="601"/>
      <c r="U107" s="601"/>
      <c r="V107" s="601"/>
      <c r="W107" s="601"/>
      <c r="X107" s="601"/>
      <c r="Y107" s="602"/>
      <c r="Z107" s="590"/>
      <c r="AA107" s="630"/>
      <c r="AB107" s="612"/>
      <c r="AC107" s="612"/>
      <c r="AD107" s="612"/>
      <c r="AE107" s="612"/>
      <c r="AF107" s="612"/>
      <c r="AG107" s="590"/>
      <c r="AH107" s="590"/>
      <c r="AI107" s="590"/>
      <c r="AJ107" s="590"/>
      <c r="AK107" s="590"/>
      <c r="AL107" s="590"/>
    </row>
    <row r="108" spans="1:38" s="591" customFormat="1" ht="44.1" customHeight="1">
      <c r="A108" s="862"/>
      <c r="B108" s="865" t="str">
        <f>IF(ISBLANK(【入力シート】栽培計画書!$B$6),"",(【入力シート】栽培計画書!$B$6))</f>
        <v/>
      </c>
      <c r="C108" s="892" t="s">
        <v>880</v>
      </c>
      <c r="D108" s="893"/>
      <c r="E108" s="894"/>
      <c r="F108" s="895"/>
      <c r="G108" s="896" t="str">
        <f>IF(ISBLANK(【入力シート】栽培計画書!$M$16),"",(【入力シート】栽培計画書!$M$16))</f>
        <v/>
      </c>
      <c r="H108" s="897"/>
      <c r="I108" s="897"/>
      <c r="J108" s="897"/>
      <c r="K108" s="897"/>
      <c r="L108" s="897"/>
      <c r="M108" s="898"/>
      <c r="N108" s="590"/>
      <c r="O108" s="590"/>
      <c r="P108" s="600">
        <v>25</v>
      </c>
      <c r="Q108" s="634"/>
      <c r="R108" s="634"/>
      <c r="S108" s="632"/>
      <c r="T108" s="601"/>
      <c r="U108" s="601"/>
      <c r="V108" s="601"/>
      <c r="W108" s="601"/>
      <c r="X108" s="601"/>
      <c r="Y108" s="602"/>
      <c r="Z108" s="590"/>
      <c r="AA108" s="630"/>
      <c r="AB108" s="612"/>
      <c r="AC108" s="612"/>
      <c r="AD108" s="612"/>
      <c r="AE108" s="612"/>
      <c r="AF108" s="612"/>
      <c r="AG108" s="590"/>
      <c r="AH108" s="590"/>
      <c r="AI108" s="590"/>
      <c r="AJ108" s="590"/>
      <c r="AK108" s="590"/>
      <c r="AL108" s="590"/>
    </row>
    <row r="109" spans="1:38" s="591" customFormat="1" ht="44.1" customHeight="1">
      <c r="A109" s="862"/>
      <c r="B109" s="865" t="str">
        <f>IF(ISBLANK(【入力シート】栽培計画書!$B$6),"",(【入力シート】栽培計画書!$B$6))</f>
        <v/>
      </c>
      <c r="C109" s="881" t="s">
        <v>881</v>
      </c>
      <c r="D109" s="881"/>
      <c r="E109" s="881"/>
      <c r="F109" s="882"/>
      <c r="G109" s="883" t="str">
        <f>IF(ISBLANK(【入力シート】栽培計画書!$Q$16),"",(【入力シート】栽培計画書!$Q$16))</f>
        <v/>
      </c>
      <c r="H109" s="884"/>
      <c r="I109" s="884"/>
      <c r="J109" s="884"/>
      <c r="K109" s="884"/>
      <c r="L109" s="884"/>
      <c r="M109" s="885"/>
      <c r="N109" s="590"/>
      <c r="O109" s="590"/>
      <c r="P109" s="600">
        <v>26</v>
      </c>
      <c r="Q109" s="634"/>
      <c r="R109" s="634"/>
      <c r="S109" s="632"/>
      <c r="T109" s="601"/>
      <c r="U109" s="601"/>
      <c r="V109" s="601"/>
      <c r="W109" s="601"/>
      <c r="X109" s="601"/>
      <c r="Y109" s="602"/>
      <c r="Z109" s="590"/>
      <c r="AA109" s="630"/>
      <c r="AB109" s="612"/>
      <c r="AC109" s="612"/>
      <c r="AD109" s="612"/>
      <c r="AE109" s="612"/>
      <c r="AF109" s="612"/>
      <c r="AG109" s="590"/>
      <c r="AH109" s="590"/>
      <c r="AI109" s="590"/>
      <c r="AJ109" s="590"/>
      <c r="AK109" s="590"/>
      <c r="AL109" s="590"/>
    </row>
    <row r="110" spans="1:38" s="591" customFormat="1" ht="44.1" customHeight="1" thickBot="1">
      <c r="A110" s="863"/>
      <c r="B110" s="866" t="str">
        <f>IF(ISBLANK(【入力シート】栽培計画書!$B$6),"",(【入力シート】栽培計画書!$B$6))</f>
        <v/>
      </c>
      <c r="C110" s="886" t="s">
        <v>882</v>
      </c>
      <c r="D110" s="887"/>
      <c r="E110" s="887"/>
      <c r="F110" s="888"/>
      <c r="G110" s="889" t="str">
        <f>IF(ISBLANK(【入力シート】栽培計画書!$U$16),"",(【入力シート】栽培計画書!$U$16))</f>
        <v/>
      </c>
      <c r="H110" s="890"/>
      <c r="I110" s="890"/>
      <c r="J110" s="890"/>
      <c r="K110" s="890"/>
      <c r="L110" s="890"/>
      <c r="M110" s="891"/>
      <c r="N110" s="590"/>
      <c r="O110" s="590"/>
      <c r="P110" s="600">
        <v>27</v>
      </c>
      <c r="Q110" s="635"/>
      <c r="R110" s="635"/>
      <c r="S110" s="633"/>
      <c r="T110" s="595"/>
      <c r="U110" s="595"/>
      <c r="V110" s="601"/>
      <c r="W110" s="595"/>
      <c r="X110" s="595"/>
      <c r="Y110" s="596"/>
      <c r="Z110" s="590"/>
      <c r="AA110" s="630"/>
      <c r="AB110" s="612"/>
      <c r="AC110" s="612"/>
      <c r="AD110" s="612"/>
      <c r="AE110" s="612"/>
      <c r="AF110" s="612"/>
      <c r="AG110" s="590"/>
      <c r="AH110" s="590"/>
      <c r="AI110" s="590"/>
      <c r="AJ110" s="590"/>
      <c r="AK110" s="590"/>
      <c r="AL110" s="590"/>
    </row>
    <row r="111" spans="1:38" s="591" customFormat="1" ht="24" customHeight="1">
      <c r="A111" s="861" t="str">
        <f>IF(ISBLANK(【入力シート】栽培計画書!$B$17),"",(【入力シート】栽培計画書!$B$17))</f>
        <v/>
      </c>
      <c r="B111" s="864" t="str">
        <f>IF(ISBLANK(【入力シート】栽培計画書!$C$17),"",(【入力シート】栽培計画書!$C$17))</f>
        <v/>
      </c>
      <c r="C111" s="867" t="str">
        <f>IF(ISBLANK(【入力シート】栽培計画書!$D$17),"",(【入力シート】栽培計画書!$D$17))</f>
        <v/>
      </c>
      <c r="D111" s="870" t="str">
        <f>IF(ISBLANK(【入力シート】栽培計画書!$F$17),"",(【入力シート】栽培計画書!$F$17))</f>
        <v/>
      </c>
      <c r="E111" s="659" t="str">
        <f>IF(ISBLANK(【入力シート】栽培計画書!$G$17),"",(【入力シート】栽培計画書!$G$17))</f>
        <v/>
      </c>
      <c r="F111" s="589" t="s">
        <v>878</v>
      </c>
      <c r="G111" s="873" t="str">
        <f>IF(ISBLANK(【入力シート】栽培計画書!$I$17),"",(【入力シート】栽培計画書!$I$17))</f>
        <v/>
      </c>
      <c r="H111" s="899" t="str">
        <f>IF(ISBLANK(【入力シート】栽培計画書!$J$17),"",IF(OR(【入力シート】栽培計画書!$I$17=List!$E$2,【入力シート】栽培計画書!$I$17=List!$E$4),【入力シート】栽培計画書!$J$17&amp;"kg/10a",IF(【入力シート】栽培計画書!$I$17=List!$E$3,"播種量"&amp;【入力シート】栽培計画書!$J$17&amp;"kg/10a","")))</f>
        <v/>
      </c>
      <c r="I111" s="873" t="str">
        <f>IF(ISBLANK(【入力シート】栽培計画書!$N$17),"",(【入力シート】栽培計画書!$N$17))</f>
        <v/>
      </c>
      <c r="J111" s="931" t="str">
        <f>IF(ISBLANK(【入力シート】栽培計画書!$P$17),"",(【入力シート】栽培計画書!$P$17))</f>
        <v/>
      </c>
      <c r="K111" s="873" t="str">
        <f>IF(ISBLANK(【入力シート】栽培計画書!$R$17),"",(【入力シート】栽培計画書!$R$17))</f>
        <v/>
      </c>
      <c r="L111" s="934" t="str">
        <f>IF(ISBLANK(【入力シート】栽培計画書!$T$17),"",(【入力シート】栽培計画書!$T$17))</f>
        <v/>
      </c>
      <c r="M111" s="937" t="str">
        <f>IF(ISBLANK(【入力シート】栽培計画書!$V$17),"",(【入力シート】栽培計画書!$V$17))</f>
        <v/>
      </c>
      <c r="N111" s="590"/>
      <c r="O111" s="590"/>
      <c r="P111" s="636">
        <v>28</v>
      </c>
      <c r="Q111" s="634"/>
      <c r="R111" s="634"/>
      <c r="S111" s="634"/>
      <c r="T111" s="601"/>
      <c r="U111" s="601"/>
      <c r="V111" s="601"/>
      <c r="W111" s="601"/>
      <c r="X111" s="601"/>
      <c r="Y111" s="602"/>
      <c r="Z111" s="590"/>
      <c r="AA111" s="630"/>
      <c r="AB111" s="612"/>
      <c r="AC111" s="612"/>
      <c r="AD111" s="612"/>
      <c r="AE111" s="612"/>
      <c r="AF111" s="612"/>
      <c r="AG111" s="590"/>
      <c r="AH111" s="590"/>
      <c r="AI111" s="590"/>
      <c r="AJ111" s="590"/>
      <c r="AK111" s="590"/>
      <c r="AL111" s="590"/>
    </row>
    <row r="112" spans="1:38" s="591" customFormat="1" ht="12" customHeight="1">
      <c r="A112" s="862"/>
      <c r="B112" s="865" t="str">
        <f>IF(ISBLANK(【入力シート】栽培計画書!$B$6),"",(【入力シート】栽培計画書!$B$6))</f>
        <v/>
      </c>
      <c r="C112" s="868" t="str">
        <f>IF(ISBLANK(【入力シート】栽培計画書!$B$6),"",(【入力シート】栽培計画書!$B$6))</f>
        <v/>
      </c>
      <c r="D112" s="871" t="str">
        <f>IF(ISBLANK(【入力シート】栽培計画書!$B$6),"",(【入力シート】栽培計画書!$B$6))</f>
        <v/>
      </c>
      <c r="E112" s="875" t="s">
        <v>879</v>
      </c>
      <c r="F112" s="876"/>
      <c r="G112" s="874" t="str">
        <f>IF(ISBLANK(【入力シート】栽培計画書!$B$6),"",(【入力シート】栽培計画書!$B$6))</f>
        <v/>
      </c>
      <c r="H112" s="879" t="str">
        <f>IF(ISBLANK(【入力シート】栽培計画書!$B$6),"",(【入力シート】栽培計画書!$B$6))</f>
        <v/>
      </c>
      <c r="I112" s="874" t="str">
        <f>IF(ISBLANK(【入力シート】栽培計画書!$B$6),"",(【入力シート】栽培計画書!$B$6))</f>
        <v/>
      </c>
      <c r="J112" s="932" t="str">
        <f>IF(ISBLANK(【入力シート】栽培計画書!$B$6),"",(【入力シート】栽培計画書!$B$6))</f>
        <v/>
      </c>
      <c r="K112" s="874" t="str">
        <f>IF(ISBLANK(【入力シート】栽培計画書!$B$6),"",(【入力シート】栽培計画書!$B$6))</f>
        <v/>
      </c>
      <c r="L112" s="935" t="str">
        <f>IF(ISBLANK(【入力シート】栽培計画書!$B$6),"",(【入力シート】栽培計画書!$B$6))</f>
        <v/>
      </c>
      <c r="M112" s="938" t="str">
        <f>IF(ISBLANK(【入力シート】栽培計画書!$B$6),"",(【入力シート】栽培計画書!$B$6))</f>
        <v/>
      </c>
      <c r="N112" s="590"/>
      <c r="O112" s="590"/>
      <c r="P112" s="636">
        <v>29</v>
      </c>
      <c r="Q112" s="634"/>
      <c r="R112" s="634"/>
      <c r="S112" s="634"/>
      <c r="T112" s="601"/>
      <c r="U112" s="601"/>
      <c r="V112" s="601"/>
      <c r="W112" s="601"/>
      <c r="X112" s="601"/>
      <c r="Y112" s="602"/>
      <c r="Z112" s="590"/>
      <c r="AA112" s="630"/>
      <c r="AB112" s="612"/>
      <c r="AC112" s="612"/>
      <c r="AD112" s="612"/>
      <c r="AE112" s="612"/>
      <c r="AF112" s="612"/>
      <c r="AG112" s="590"/>
      <c r="AH112" s="590"/>
      <c r="AI112" s="590"/>
      <c r="AJ112" s="590"/>
      <c r="AK112" s="590"/>
      <c r="AL112" s="590"/>
    </row>
    <row r="113" spans="1:38" s="591" customFormat="1" ht="12" customHeight="1">
      <c r="A113" s="862"/>
      <c r="B113" s="865" t="str">
        <f>IF(ISBLANK(【入力シート】栽培計画書!$B$6),"",(【入力シート】栽培計画書!$B$6))</f>
        <v/>
      </c>
      <c r="C113" s="869" t="str">
        <f>IF(ISBLANK(【入力シート】栽培計画書!$B$6),"",(【入力シート】栽培計画書!$B$6))</f>
        <v/>
      </c>
      <c r="D113" s="871" t="str">
        <f>IF(ISBLANK(【入力シート】栽培計画書!$B$6),"",(【入力シート】栽培計画書!$B$6))</f>
        <v/>
      </c>
      <c r="E113" s="875"/>
      <c r="F113" s="876"/>
      <c r="G113" s="877" t="str">
        <f>IF(ISBLANK(【入力シート】栽培計画書!$K$17),"",(【入力シート】栽培計画書!$K$17))</f>
        <v/>
      </c>
      <c r="H113" s="879" t="str">
        <f>IF(ISBLANK(【入力シート】栽培計画書!$L$17),"",IF(OR(【入力シート】栽培計画書!$K$17=List!$E$2,【入力シート】栽培計画書!$K$17=List!$E$4),【入力シート】栽培計画書!$L$17&amp;"kg/10a",IF(【入力シート】栽培計画書!$K$17=List!$E$3,"播種量"&amp;【入力シート】栽培計画書!$L$17&amp;"kg/10a","")))</f>
        <v/>
      </c>
      <c r="I113" s="877" t="str">
        <f>IF(ISBLANK(【入力シート】栽培計画書!$O$17),"",(【入力シート】栽培計画書!$O$17))</f>
        <v/>
      </c>
      <c r="J113" s="932" t="str">
        <f>IF(ISBLANK(【入力シート】栽培計画書!$N$6),"",(【入力シート】栽培計画書!$N$6))</f>
        <v/>
      </c>
      <c r="K113" s="877" t="str">
        <f>IF(ISBLANK(【入力シート】栽培計画書!$S$17),"",(【入力シート】栽培計画書!$S$17))</f>
        <v/>
      </c>
      <c r="L113" s="935" t="str">
        <f>IF(ISBLANK(【入力シート】栽培計画書!$N$6),"",(【入力シート】栽培計画書!$N$6))</f>
        <v/>
      </c>
      <c r="M113" s="938" t="str">
        <f>IF(ISBLANK(【入力シート】栽培計画書!$B$6),"",(【入力シート】栽培計画書!$B$6))</f>
        <v/>
      </c>
      <c r="N113" s="590"/>
      <c r="O113" s="590"/>
      <c r="P113" s="636">
        <v>30</v>
      </c>
      <c r="Q113" s="634"/>
      <c r="R113" s="634"/>
      <c r="S113" s="634"/>
      <c r="T113" s="601"/>
      <c r="U113" s="601"/>
      <c r="V113" s="601"/>
      <c r="W113" s="601"/>
      <c r="X113" s="601"/>
      <c r="Y113" s="602"/>
      <c r="Z113" s="590"/>
      <c r="AA113" s="630"/>
      <c r="AB113" s="612"/>
      <c r="AC113" s="612"/>
      <c r="AD113" s="612"/>
      <c r="AE113" s="612"/>
      <c r="AF113" s="612"/>
      <c r="AG113" s="590"/>
      <c r="AH113" s="590"/>
      <c r="AI113" s="590"/>
      <c r="AJ113" s="590"/>
      <c r="AK113" s="590"/>
      <c r="AL113" s="590"/>
    </row>
    <row r="114" spans="1:38" s="591" customFormat="1" ht="24" customHeight="1">
      <c r="A114" s="862"/>
      <c r="B114" s="865" t="str">
        <f>IF(ISBLANK(【入力シート】栽培計画書!$B$6),"",(【入力シート】栽培計画書!$B$6))</f>
        <v/>
      </c>
      <c r="C114" s="660" t="str">
        <f>IF(ISBLANK(【入力シート】栽培計画書!$E$17),"",(【入力シート】栽培計画書!$E$17))</f>
        <v/>
      </c>
      <c r="D114" s="872" t="str">
        <f>IF(ISBLANK(【入力シート】栽培計画書!$B$6),"",(【入力シート】栽培計画書!$B$6))</f>
        <v/>
      </c>
      <c r="E114" s="661" t="str">
        <f>IF(ISBLANK(【入力シート】栽培計画書!$H$17),"",(【入力シート】栽培計画書!$H$17))</f>
        <v/>
      </c>
      <c r="F114" s="592" t="s">
        <v>878</v>
      </c>
      <c r="G114" s="878" t="str">
        <f>IF(ISBLANK(【入力シート】栽培計画書!$B$6),"",(【入力シート】栽培計画書!$B$6))</f>
        <v/>
      </c>
      <c r="H114" s="880" t="str">
        <f>IF(ISBLANK(【入力シート】栽培計画書!$B$6),"",(【入力シート】栽培計画書!$B$6))</f>
        <v/>
      </c>
      <c r="I114" s="878" t="str">
        <f>IF(ISBLANK(【入力シート】栽培計画書!$B$6),"",(【入力シート】栽培計画書!$B$6))</f>
        <v/>
      </c>
      <c r="J114" s="933" t="str">
        <f>IF(ISBLANK(【入力シート】栽培計画書!$B$6),"",(【入力シート】栽培計画書!$B$6))</f>
        <v/>
      </c>
      <c r="K114" s="878" t="str">
        <f>IF(ISBLANK(【入力シート】栽培計画書!$B$6),"",(【入力シート】栽培計画書!$B$6))</f>
        <v/>
      </c>
      <c r="L114" s="936" t="str">
        <f>IF(ISBLANK(【入力シート】栽培計画書!$B$6),"",(【入力シート】栽培計画書!$B$6))</f>
        <v/>
      </c>
      <c r="M114" s="939" t="str">
        <f>IF(ISBLANK(【入力シート】栽培計画書!$B$6),"",(【入力シート】栽培計画書!$B$6))</f>
        <v/>
      </c>
      <c r="N114" s="590"/>
      <c r="O114" s="663" t="str">
        <f>IF(ISNUMBER(SEARCH("施設", C111)), "施設", IF(ISNUMBER(SEARCH("露地", C111)), "露地", "露地施設"))</f>
        <v>露地施設</v>
      </c>
      <c r="P114" s="636">
        <v>31</v>
      </c>
      <c r="Q114" s="636"/>
      <c r="R114" s="636"/>
      <c r="S114" s="636"/>
      <c r="T114" s="601"/>
      <c r="U114" s="601"/>
      <c r="V114" s="601"/>
      <c r="W114" s="601"/>
      <c r="X114" s="601"/>
      <c r="Y114" s="602"/>
      <c r="Z114" s="590"/>
      <c r="AA114" s="630"/>
      <c r="AB114" s="612"/>
      <c r="AC114" s="612"/>
      <c r="AD114" s="612"/>
      <c r="AE114" s="612"/>
      <c r="AF114" s="612"/>
      <c r="AG114" s="590"/>
      <c r="AH114" s="590"/>
      <c r="AI114" s="590"/>
      <c r="AJ114" s="590"/>
      <c r="AK114" s="590"/>
      <c r="AL114" s="590"/>
    </row>
    <row r="115" spans="1:38" s="591" customFormat="1" ht="44.1" customHeight="1">
      <c r="A115" s="862"/>
      <c r="B115" s="865" t="str">
        <f>IF(ISBLANK(【入力シート】栽培計画書!$B$6),"",(【入力シート】栽培計画書!$B$6))</f>
        <v/>
      </c>
      <c r="C115" s="892" t="s">
        <v>880</v>
      </c>
      <c r="D115" s="893"/>
      <c r="E115" s="894"/>
      <c r="F115" s="895"/>
      <c r="G115" s="896" t="str">
        <f>IF(ISBLANK(【入力シート】栽培計画書!$M$17),"",(【入力シート】栽培計画書!$M$17))</f>
        <v/>
      </c>
      <c r="H115" s="897"/>
      <c r="I115" s="897"/>
      <c r="J115" s="897"/>
      <c r="K115" s="897"/>
      <c r="L115" s="897"/>
      <c r="M115" s="898"/>
      <c r="N115" s="590"/>
      <c r="O115" s="590"/>
      <c r="P115" s="636">
        <v>32</v>
      </c>
      <c r="Q115" s="636"/>
      <c r="R115" s="636"/>
      <c r="S115" s="636"/>
      <c r="T115" s="601"/>
      <c r="U115" s="601"/>
      <c r="V115" s="601"/>
      <c r="W115" s="601"/>
      <c r="X115" s="601"/>
      <c r="Y115" s="602"/>
      <c r="Z115" s="590"/>
      <c r="AA115" s="630"/>
      <c r="AB115" s="612"/>
      <c r="AC115" s="612"/>
      <c r="AD115" s="612"/>
      <c r="AE115" s="612"/>
      <c r="AF115" s="612"/>
      <c r="AG115" s="590"/>
      <c r="AH115" s="590"/>
      <c r="AI115" s="590"/>
      <c r="AJ115" s="590"/>
      <c r="AK115" s="590"/>
      <c r="AL115" s="590"/>
    </row>
    <row r="116" spans="1:38" s="591" customFormat="1" ht="44.1" customHeight="1">
      <c r="A116" s="862"/>
      <c r="B116" s="865" t="str">
        <f>IF(ISBLANK(【入力シート】栽培計画書!$B$6),"",(【入力シート】栽培計画書!$B$6))</f>
        <v/>
      </c>
      <c r="C116" s="881" t="s">
        <v>881</v>
      </c>
      <c r="D116" s="881"/>
      <c r="E116" s="881"/>
      <c r="F116" s="882"/>
      <c r="G116" s="883" t="str">
        <f>IF(ISBLANK(【入力シート】栽培計画書!$Q$17),"",(【入力シート】栽培計画書!$Q$17))</f>
        <v/>
      </c>
      <c r="H116" s="884"/>
      <c r="I116" s="884"/>
      <c r="J116" s="884"/>
      <c r="K116" s="884"/>
      <c r="L116" s="884"/>
      <c r="M116" s="885"/>
      <c r="N116" s="590"/>
      <c r="O116" s="590"/>
      <c r="P116" s="636">
        <v>33</v>
      </c>
      <c r="Q116" s="634"/>
      <c r="R116" s="634"/>
      <c r="S116" s="634"/>
      <c r="T116" s="601"/>
      <c r="U116" s="601"/>
      <c r="V116" s="601"/>
      <c r="W116" s="601"/>
      <c r="X116" s="601"/>
      <c r="Y116" s="602"/>
      <c r="Z116" s="590"/>
      <c r="AA116" s="630"/>
      <c r="AB116" s="612"/>
      <c r="AC116" s="612"/>
      <c r="AD116" s="612"/>
      <c r="AE116" s="612"/>
      <c r="AF116" s="612"/>
      <c r="AG116" s="590"/>
      <c r="AH116" s="590"/>
      <c r="AI116" s="590"/>
      <c r="AJ116" s="590"/>
      <c r="AK116" s="590"/>
      <c r="AL116" s="590"/>
    </row>
    <row r="117" spans="1:38" s="591" customFormat="1" ht="44.1" customHeight="1" thickBot="1">
      <c r="A117" s="863"/>
      <c r="B117" s="866" t="str">
        <f>IF(ISBLANK(【入力シート】栽培計画書!$B$6),"",(【入力シート】栽培計画書!$B$6))</f>
        <v/>
      </c>
      <c r="C117" s="886" t="s">
        <v>882</v>
      </c>
      <c r="D117" s="887"/>
      <c r="E117" s="887"/>
      <c r="F117" s="888"/>
      <c r="G117" s="889" t="str">
        <f>IF(ISBLANK(【入力シート】栽培計画書!$U$17),"",(【入力シート】栽培計画書!$U$17))</f>
        <v/>
      </c>
      <c r="H117" s="890"/>
      <c r="I117" s="890"/>
      <c r="J117" s="890"/>
      <c r="K117" s="890"/>
      <c r="L117" s="890"/>
      <c r="M117" s="891"/>
      <c r="N117" s="590"/>
      <c r="O117" s="590"/>
      <c r="P117" s="636">
        <v>34</v>
      </c>
      <c r="Q117" s="634"/>
      <c r="R117" s="634"/>
      <c r="S117" s="634"/>
      <c r="T117" s="601"/>
      <c r="U117" s="601"/>
      <c r="V117" s="601"/>
      <c r="W117" s="601"/>
      <c r="X117" s="601"/>
      <c r="Y117" s="602"/>
      <c r="Z117" s="553"/>
      <c r="AA117" s="553"/>
      <c r="AB117" s="553"/>
      <c r="AC117" s="553"/>
      <c r="AD117" s="553"/>
      <c r="AE117" s="612"/>
      <c r="AF117" s="612"/>
      <c r="AG117" s="590"/>
      <c r="AH117" s="597"/>
      <c r="AI117" s="590"/>
      <c r="AJ117" s="590"/>
      <c r="AK117" s="590"/>
      <c r="AL117" s="590"/>
    </row>
    <row r="118" spans="1:38" s="591" customFormat="1" ht="24" customHeight="1">
      <c r="A118" s="900" t="str">
        <f>IF(ISBLANK(【入力シート】栽培計画書!$B$18),"",(【入力シート】栽培計画書!$B$18))</f>
        <v/>
      </c>
      <c r="B118" s="864" t="str">
        <f>IF(ISBLANK(【入力シート】栽培計画書!$C$18),"",(【入力シート】栽培計画書!$C$18))</f>
        <v/>
      </c>
      <c r="C118" s="867" t="str">
        <f>IF(ISBLANK(【入力シート】栽培計画書!$D$18),"",(【入力シート】栽培計画書!$D$18))</f>
        <v/>
      </c>
      <c r="D118" s="870" t="str">
        <f>IF(ISBLANK(【入力シート】栽培計画書!$F$18),"",(【入力シート】栽培計画書!$F$18))</f>
        <v/>
      </c>
      <c r="E118" s="659" t="str">
        <f>IF(ISBLANK(【入力シート】栽培計画書!$G$18),"",(【入力シート】栽培計画書!$G$18))</f>
        <v/>
      </c>
      <c r="F118" s="589" t="s">
        <v>878</v>
      </c>
      <c r="G118" s="873" t="str">
        <f>IF(ISBLANK(【入力シート】栽培計画書!$I$18),"",(【入力シート】栽培計画書!$I$18))</f>
        <v/>
      </c>
      <c r="H118" s="899" t="str">
        <f>IF(ISBLANK(【入力シート】栽培計画書!$J$18),"",IF(OR(【入力シート】栽培計画書!$I$18=List!$E$2,【入力シート】栽培計画書!$I$18=List!$E$4),【入力シート】栽培計画書!$J$18&amp;"kg/10a",IF(【入力シート】栽培計画書!$I$18=List!$E$3,"播種量"&amp;【入力シート】栽培計画書!$J$18&amp;"kg/10a","")))</f>
        <v/>
      </c>
      <c r="I118" s="873" t="str">
        <f>IF(ISBLANK(【入力シート】栽培計画書!$N$18),"",(【入力シート】栽培計画書!$N$18))</f>
        <v/>
      </c>
      <c r="J118" s="931" t="str">
        <f>IF(ISBLANK(【入力シート】栽培計画書!$P$18),"",(【入力シート】栽培計画書!$P$18))</f>
        <v/>
      </c>
      <c r="K118" s="873" t="str">
        <f>IF(ISBLANK(【入力シート】栽培計画書!$R$18),"",(【入力シート】栽培計画書!$R$18))</f>
        <v/>
      </c>
      <c r="L118" s="934" t="str">
        <f>IF(ISBLANK(【入力シート】栽培計画書!$T$18),"",(【入力シート】栽培計画書!$T$18))</f>
        <v/>
      </c>
      <c r="M118" s="937" t="str">
        <f>IF(ISBLANK(【入力シート】栽培計画書!$V$18),"",(【入力シート】栽培計画書!$V$18))</f>
        <v/>
      </c>
      <c r="N118" s="590"/>
      <c r="O118" s="590"/>
      <c r="P118" s="636">
        <v>35</v>
      </c>
      <c r="Q118" s="634"/>
      <c r="R118" s="634"/>
      <c r="S118" s="634"/>
      <c r="T118" s="601"/>
      <c r="U118" s="601"/>
      <c r="V118" s="601"/>
      <c r="W118" s="601"/>
      <c r="X118" s="601"/>
      <c r="Y118" s="602"/>
      <c r="Z118" s="553"/>
      <c r="AA118" s="553"/>
      <c r="AB118" s="553"/>
      <c r="AC118" s="553"/>
      <c r="AD118" s="553"/>
      <c r="AE118" s="590"/>
      <c r="AF118" s="590"/>
      <c r="AG118" s="590"/>
      <c r="AH118" s="590"/>
      <c r="AI118" s="590"/>
      <c r="AJ118" s="590"/>
      <c r="AK118" s="590"/>
      <c r="AL118" s="590"/>
    </row>
    <row r="119" spans="1:38" s="591" customFormat="1" ht="12" customHeight="1">
      <c r="A119" s="901"/>
      <c r="B119" s="865" t="str">
        <f>IF(ISBLANK(【入力シート】栽培計画書!$B$6),"",(【入力シート】栽培計画書!$B$6))</f>
        <v/>
      </c>
      <c r="C119" s="868" t="str">
        <f>IF(ISBLANK(【入力シート】栽培計画書!$B$6),"",(【入力シート】栽培計画書!$B$6))</f>
        <v/>
      </c>
      <c r="D119" s="871" t="str">
        <f>IF(ISBLANK(【入力シート】栽培計画書!$B$6),"",(【入力シート】栽培計画書!$B$6))</f>
        <v/>
      </c>
      <c r="E119" s="875" t="s">
        <v>879</v>
      </c>
      <c r="F119" s="876"/>
      <c r="G119" s="874" t="str">
        <f>IF(ISBLANK(【入力シート】栽培計画書!$B$6),"",(【入力シート】栽培計画書!$B$6))</f>
        <v/>
      </c>
      <c r="H119" s="879" t="str">
        <f>IF(ISBLANK(【入力シート】栽培計画書!$B$6),"",(【入力シート】栽培計画書!$B$6))</f>
        <v/>
      </c>
      <c r="I119" s="874" t="str">
        <f>IF(ISBLANK(【入力シート】栽培計画書!$B$6),"",(【入力シート】栽培計画書!$B$6))</f>
        <v/>
      </c>
      <c r="J119" s="932" t="str">
        <f>IF(ISBLANK(【入力シート】栽培計画書!$B$6),"",(【入力シート】栽培計画書!$B$6))</f>
        <v/>
      </c>
      <c r="K119" s="874" t="str">
        <f>IF(ISBLANK(【入力シート】栽培計画書!$B$6),"",(【入力シート】栽培計画書!$B$6))</f>
        <v/>
      </c>
      <c r="L119" s="935" t="str">
        <f>IF(ISBLANK(【入力シート】栽培計画書!$B$6),"",(【入力シート】栽培計画書!$B$6))</f>
        <v/>
      </c>
      <c r="M119" s="938" t="str">
        <f>IF(ISBLANK(【入力シート】栽培計画書!$B$6),"",(【入力シート】栽培計画書!$B$6))</f>
        <v/>
      </c>
      <c r="N119" s="590"/>
      <c r="O119" s="590"/>
      <c r="P119" s="636">
        <v>36</v>
      </c>
      <c r="Q119" s="634"/>
      <c r="R119" s="634"/>
      <c r="S119" s="634"/>
      <c r="T119" s="601"/>
      <c r="U119" s="601"/>
      <c r="V119" s="601"/>
      <c r="W119" s="601"/>
      <c r="X119" s="601"/>
      <c r="Y119" s="602"/>
      <c r="Z119" s="553"/>
      <c r="AA119" s="553"/>
      <c r="AB119" s="553"/>
      <c r="AC119" s="553"/>
      <c r="AD119" s="553"/>
      <c r="AE119" s="590"/>
      <c r="AF119" s="590"/>
      <c r="AG119" s="590"/>
      <c r="AH119" s="590"/>
      <c r="AI119" s="590"/>
      <c r="AJ119" s="590"/>
      <c r="AK119" s="590"/>
      <c r="AL119" s="590"/>
    </row>
    <row r="120" spans="1:38" s="591" customFormat="1" ht="12" customHeight="1">
      <c r="A120" s="901"/>
      <c r="B120" s="865" t="str">
        <f>IF(ISBLANK(【入力シート】栽培計画書!$B$6),"",(【入力シート】栽培計画書!$B$6))</f>
        <v/>
      </c>
      <c r="C120" s="869" t="str">
        <f>IF(ISBLANK(【入力シート】栽培計画書!$B$6),"",(【入力シート】栽培計画書!$B$6))</f>
        <v/>
      </c>
      <c r="D120" s="871" t="str">
        <f>IF(ISBLANK(【入力シート】栽培計画書!$B$6),"",(【入力シート】栽培計画書!$B$6))</f>
        <v/>
      </c>
      <c r="E120" s="875"/>
      <c r="F120" s="876"/>
      <c r="G120" s="877" t="str">
        <f>IF(ISBLANK(【入力シート】栽培計画書!$K$18),"",(【入力シート】栽培計画書!$K$18))</f>
        <v/>
      </c>
      <c r="H120" s="879" t="str">
        <f>IF(ISBLANK(【入力シート】栽培計画書!$L$18),"",IF(OR(【入力シート】栽培計画書!$K$18=List!$E$2,【入力シート】栽培計画書!$K$18=List!$E$4),【入力シート】栽培計画書!$L$18&amp;"kg/10a",IF(【入力シート】栽培計画書!$K$18=List!$E$3,"播種量"&amp;【入力シート】栽培計画書!$L$18&amp;"kg/10a","")))</f>
        <v/>
      </c>
      <c r="I120" s="877" t="str">
        <f>IF(ISBLANK(【入力シート】栽培計画書!$O$18),"",(【入力シート】栽培計画書!$O$18))</f>
        <v/>
      </c>
      <c r="J120" s="932" t="str">
        <f>IF(ISBLANK(【入力シート】栽培計画書!$N$6),"",(【入力シート】栽培計画書!$N$6))</f>
        <v/>
      </c>
      <c r="K120" s="877" t="str">
        <f>IF(ISBLANK(【入力シート】栽培計画書!$S$18),"",(【入力シート】栽培計画書!$S$18))</f>
        <v/>
      </c>
      <c r="L120" s="935" t="str">
        <f>IF(ISBLANK(【入力シート】栽培計画書!$N$6),"",(【入力シート】栽培計画書!$N$6))</f>
        <v/>
      </c>
      <c r="M120" s="938" t="str">
        <f>IF(ISBLANK(【入力シート】栽培計画書!$B$6),"",(【入力シート】栽培計画書!$B$6))</f>
        <v/>
      </c>
      <c r="N120" s="590"/>
      <c r="O120" s="590"/>
      <c r="P120" s="636">
        <v>37</v>
      </c>
      <c r="Q120" s="634"/>
      <c r="R120" s="634"/>
      <c r="S120" s="634"/>
      <c r="T120" s="601"/>
      <c r="U120" s="601"/>
      <c r="V120" s="601"/>
      <c r="W120" s="601"/>
      <c r="X120" s="601"/>
      <c r="Y120" s="602"/>
      <c r="Z120" s="553"/>
      <c r="AA120" s="553"/>
      <c r="AB120" s="553"/>
      <c r="AC120" s="553"/>
      <c r="AD120" s="553"/>
      <c r="AE120" s="590"/>
      <c r="AF120" s="590"/>
      <c r="AG120" s="590"/>
      <c r="AH120" s="590"/>
      <c r="AI120" s="590"/>
      <c r="AJ120" s="590"/>
      <c r="AK120" s="590"/>
      <c r="AL120" s="590"/>
    </row>
    <row r="121" spans="1:38" s="591" customFormat="1" ht="24" customHeight="1">
      <c r="A121" s="901"/>
      <c r="B121" s="865" t="str">
        <f>IF(ISBLANK(【入力シート】栽培計画書!$B$6),"",(【入力シート】栽培計画書!$B$6))</f>
        <v/>
      </c>
      <c r="C121" s="660" t="str">
        <f>IF(ISBLANK(【入力シート】栽培計画書!$E$18),"",(【入力シート】栽培計画書!$E$18))</f>
        <v/>
      </c>
      <c r="D121" s="872" t="str">
        <f>IF(ISBLANK(【入力シート】栽培計画書!$B$6),"",(【入力シート】栽培計画書!$B$6))</f>
        <v/>
      </c>
      <c r="E121" s="661" t="str">
        <f>IF(ISBLANK(【入力シート】栽培計画書!$H$18),"",(【入力シート】栽培計画書!$H$18))</f>
        <v/>
      </c>
      <c r="F121" s="592" t="s">
        <v>878</v>
      </c>
      <c r="G121" s="878" t="str">
        <f>IF(ISBLANK(【入力シート】栽培計画書!$B$6),"",(【入力シート】栽培計画書!$B$6))</f>
        <v/>
      </c>
      <c r="H121" s="880" t="str">
        <f>IF(ISBLANK(【入力シート】栽培計画書!$B$6),"",(【入力シート】栽培計画書!$B$6))</f>
        <v/>
      </c>
      <c r="I121" s="878" t="str">
        <f>IF(ISBLANK(【入力シート】栽培計画書!$B$6),"",(【入力シート】栽培計画書!$B$6))</f>
        <v/>
      </c>
      <c r="J121" s="933" t="str">
        <f>IF(ISBLANK(【入力シート】栽培計画書!$B$6),"",(【入力シート】栽培計画書!$B$6))</f>
        <v/>
      </c>
      <c r="K121" s="878" t="str">
        <f>IF(ISBLANK(【入力シート】栽培計画書!$B$6),"",(【入力シート】栽培計画書!$B$6))</f>
        <v/>
      </c>
      <c r="L121" s="936" t="str">
        <f>IF(ISBLANK(【入力シート】栽培計画書!$B$6),"",(【入力シート】栽培計画書!$B$6))</f>
        <v/>
      </c>
      <c r="M121" s="939" t="str">
        <f>IF(ISBLANK(【入力シート】栽培計画書!$B$6),"",(【入力シート】栽培計画書!$B$6))</f>
        <v/>
      </c>
      <c r="N121" s="590"/>
      <c r="O121" s="663" t="str">
        <f>IF(ISNUMBER(SEARCH("施設", C118)), "施設", IF(ISNUMBER(SEARCH("露地", C118)), "露地", "露地施設"))</f>
        <v>露地施設</v>
      </c>
      <c r="P121" s="636">
        <v>38</v>
      </c>
      <c r="Q121" s="634"/>
      <c r="R121" s="634"/>
      <c r="S121" s="634"/>
      <c r="T121" s="601"/>
      <c r="U121" s="601"/>
      <c r="V121" s="601"/>
      <c r="W121" s="601"/>
      <c r="X121" s="601"/>
      <c r="Y121" s="602"/>
      <c r="Z121" s="553"/>
      <c r="AA121" s="553"/>
      <c r="AB121" s="553"/>
      <c r="AC121" s="553"/>
      <c r="AD121" s="553"/>
      <c r="AE121" s="590"/>
      <c r="AF121" s="590"/>
      <c r="AG121" s="590"/>
      <c r="AH121" s="590"/>
      <c r="AI121" s="590"/>
      <c r="AJ121" s="590"/>
      <c r="AK121" s="590"/>
      <c r="AL121" s="590"/>
    </row>
    <row r="122" spans="1:38" s="591" customFormat="1" ht="44.1" customHeight="1">
      <c r="A122" s="901"/>
      <c r="B122" s="865" t="str">
        <f>IF(ISBLANK(【入力シート】栽培計画書!$B$6),"",(【入力シート】栽培計画書!$B$6))</f>
        <v/>
      </c>
      <c r="C122" s="892" t="s">
        <v>880</v>
      </c>
      <c r="D122" s="893"/>
      <c r="E122" s="894"/>
      <c r="F122" s="895"/>
      <c r="G122" s="896" t="str">
        <f>IF(ISBLANK(【入力シート】栽培計画書!$M$18),"",(【入力シート】栽培計画書!$M$18))</f>
        <v/>
      </c>
      <c r="H122" s="897"/>
      <c r="I122" s="897"/>
      <c r="J122" s="897"/>
      <c r="K122" s="897"/>
      <c r="L122" s="897"/>
      <c r="M122" s="898"/>
      <c r="N122" s="590"/>
      <c r="O122" s="590"/>
      <c r="P122" s="636">
        <v>39</v>
      </c>
      <c r="Q122" s="634"/>
      <c r="R122" s="634"/>
      <c r="S122" s="634"/>
      <c r="T122" s="601"/>
      <c r="U122" s="601"/>
      <c r="V122" s="601"/>
      <c r="W122" s="601"/>
      <c r="X122" s="601"/>
      <c r="Y122" s="602"/>
      <c r="Z122" s="553"/>
      <c r="AA122" s="553"/>
      <c r="AB122" s="553"/>
      <c r="AC122" s="553"/>
      <c r="AD122" s="553"/>
      <c r="AE122" s="590"/>
      <c r="AF122" s="590"/>
      <c r="AG122" s="590"/>
      <c r="AH122" s="590"/>
      <c r="AI122" s="590"/>
      <c r="AJ122" s="590"/>
      <c r="AK122" s="590"/>
      <c r="AL122" s="590"/>
    </row>
    <row r="123" spans="1:38" s="591" customFormat="1" ht="44.1" customHeight="1">
      <c r="A123" s="901"/>
      <c r="B123" s="865" t="str">
        <f>IF(ISBLANK(【入力シート】栽培計画書!$B$6),"",(【入力シート】栽培計画書!$B$6))</f>
        <v/>
      </c>
      <c r="C123" s="881" t="s">
        <v>881</v>
      </c>
      <c r="D123" s="881"/>
      <c r="E123" s="881"/>
      <c r="F123" s="882"/>
      <c r="G123" s="883" t="str">
        <f>IF(ISBLANK(【入力シート】栽培計画書!$Q$18),"",(【入力シート】栽培計画書!$Q$18))</f>
        <v/>
      </c>
      <c r="H123" s="884"/>
      <c r="I123" s="884"/>
      <c r="J123" s="884"/>
      <c r="K123" s="884"/>
      <c r="L123" s="884"/>
      <c r="M123" s="885"/>
      <c r="N123" s="590"/>
      <c r="O123" s="590"/>
      <c r="P123" s="636">
        <v>40</v>
      </c>
      <c r="Q123" s="634"/>
      <c r="R123" s="634"/>
      <c r="S123" s="634"/>
      <c r="T123" s="601"/>
      <c r="U123" s="601"/>
      <c r="V123" s="601"/>
      <c r="W123" s="601"/>
      <c r="X123" s="601"/>
      <c r="Y123" s="602"/>
      <c r="Z123" s="553"/>
      <c r="AA123" s="553"/>
      <c r="AB123" s="553"/>
      <c r="AC123" s="553"/>
      <c r="AD123" s="553"/>
      <c r="AE123" s="590"/>
      <c r="AF123" s="590"/>
      <c r="AG123" s="590"/>
      <c r="AH123" s="590"/>
      <c r="AI123" s="590"/>
      <c r="AJ123" s="590"/>
      <c r="AK123" s="590"/>
      <c r="AL123" s="590"/>
    </row>
    <row r="124" spans="1:38" s="591" customFormat="1" ht="44.1" customHeight="1" thickBot="1">
      <c r="A124" s="902"/>
      <c r="B124" s="866" t="str">
        <f>IF(ISBLANK(【入力シート】栽培計画書!$B$6),"",(【入力シート】栽培計画書!$B$6))</f>
        <v/>
      </c>
      <c r="C124" s="886" t="s">
        <v>882</v>
      </c>
      <c r="D124" s="887"/>
      <c r="E124" s="887"/>
      <c r="F124" s="888"/>
      <c r="G124" s="889" t="str">
        <f>IF(ISBLANK(【入力シート】栽培計画書!$U$18),"",(【入力シート】栽培計画書!$U$18))</f>
        <v/>
      </c>
      <c r="H124" s="890"/>
      <c r="I124" s="890"/>
      <c r="J124" s="890"/>
      <c r="K124" s="890"/>
      <c r="L124" s="890"/>
      <c r="M124" s="891"/>
      <c r="N124" s="590"/>
      <c r="O124" s="590"/>
      <c r="P124" s="636">
        <v>41</v>
      </c>
      <c r="Q124" s="634"/>
      <c r="R124" s="634"/>
      <c r="S124" s="634"/>
      <c r="T124" s="601"/>
      <c r="U124" s="601"/>
      <c r="V124" s="601"/>
      <c r="W124" s="601"/>
      <c r="X124" s="601"/>
      <c r="Y124" s="602"/>
      <c r="Z124" s="553"/>
      <c r="AA124" s="553"/>
      <c r="AB124" s="553"/>
      <c r="AC124" s="553"/>
      <c r="AD124" s="553"/>
      <c r="AE124" s="590"/>
      <c r="AF124" s="590"/>
      <c r="AG124" s="590"/>
      <c r="AH124" s="590"/>
      <c r="AI124" s="590"/>
      <c r="AJ124" s="590"/>
      <c r="AK124" s="590"/>
      <c r="AL124" s="590"/>
    </row>
    <row r="125" spans="1:38" s="591" customFormat="1" ht="24" customHeight="1">
      <c r="A125" s="900" t="str">
        <f>IF(ISBLANK(【入力シート】栽培計画書!$B$19),"",(【入力シート】栽培計画書!$B$19))</f>
        <v/>
      </c>
      <c r="B125" s="864" t="str">
        <f>IF(ISBLANK(【入力シート】栽培計画書!$C$19),"",(【入力シート】栽培計画書!$C$19))</f>
        <v/>
      </c>
      <c r="C125" s="867" t="str">
        <f>IF(ISBLANK(【入力シート】栽培計画書!$D$19),"",(【入力シート】栽培計画書!$D$19))</f>
        <v/>
      </c>
      <c r="D125" s="870" t="str">
        <f>IF(ISBLANK(【入力シート】栽培計画書!$F$19),"",(【入力シート】栽培計画書!$F$19))</f>
        <v/>
      </c>
      <c r="E125" s="659" t="str">
        <f>IF(ISBLANK(【入力シート】栽培計画書!$G$19),"",(【入力シート】栽培計画書!$G$19))</f>
        <v/>
      </c>
      <c r="F125" s="589" t="s">
        <v>878</v>
      </c>
      <c r="G125" s="873" t="str">
        <f>IF(ISBLANK(【入力シート】栽培計画書!$I$19),"",(【入力シート】栽培計画書!$I$19))</f>
        <v/>
      </c>
      <c r="H125" s="899" t="str">
        <f>IF(ISBLANK(【入力シート】栽培計画書!$J$19),"",IF(OR(【入力シート】栽培計画書!$I$19=List!$E$2,【入力シート】栽培計画書!$I$19=List!$E$4),【入力シート】栽培計画書!$J$19&amp;"kg/10a",IF(【入力シート】栽培計画書!$I$19=List!$E$3,"播種量"&amp;【入力シート】栽培計画書!$J$19&amp;"kg/10a","")))</f>
        <v/>
      </c>
      <c r="I125" s="873" t="str">
        <f>IF(ISBLANK(【入力シート】栽培計画書!$N$19),"",(【入力シート】栽培計画書!$N$19))</f>
        <v/>
      </c>
      <c r="J125" s="931" t="str">
        <f>IF(ISBLANK(【入力シート】栽培計画書!$P$19),"",(【入力シート】栽培計画書!$P$19))</f>
        <v/>
      </c>
      <c r="K125" s="873" t="str">
        <f>IF(ISBLANK(【入力シート】栽培計画書!$R$19),"",(【入力シート】栽培計画書!$R$19))</f>
        <v/>
      </c>
      <c r="L125" s="934" t="str">
        <f>IF(ISBLANK(【入力シート】栽培計画書!$T$19),"",(【入力シート】栽培計画書!$T$19))</f>
        <v/>
      </c>
      <c r="M125" s="937" t="str">
        <f>IF(ISBLANK(【入力シート】栽培計画書!$V$19),"",(【入力シート】栽培計画書!$V$19))</f>
        <v/>
      </c>
      <c r="N125" s="590"/>
      <c r="O125" s="590"/>
      <c r="P125" s="636">
        <v>42</v>
      </c>
      <c r="Q125" s="634"/>
      <c r="R125" s="634"/>
      <c r="S125" s="634"/>
      <c r="T125" s="601"/>
      <c r="U125" s="601"/>
      <c r="V125" s="601"/>
      <c r="W125" s="601"/>
      <c r="X125" s="601"/>
      <c r="Y125" s="602"/>
      <c r="Z125" s="553"/>
      <c r="AA125" s="553"/>
      <c r="AB125" s="553"/>
      <c r="AC125" s="553"/>
      <c r="AD125" s="553"/>
      <c r="AE125" s="590"/>
      <c r="AF125" s="590"/>
      <c r="AG125" s="590"/>
      <c r="AH125" s="590"/>
      <c r="AI125" s="590"/>
      <c r="AJ125" s="590"/>
      <c r="AK125" s="590"/>
      <c r="AL125" s="590"/>
    </row>
    <row r="126" spans="1:38" s="591" customFormat="1" ht="12" customHeight="1">
      <c r="A126" s="901"/>
      <c r="B126" s="865" t="str">
        <f>IF(ISBLANK(【入力シート】栽培計画書!$B$6),"",(【入力シート】栽培計画書!$B$6))</f>
        <v/>
      </c>
      <c r="C126" s="868" t="str">
        <f>IF(ISBLANK(【入力シート】栽培計画書!$B$6),"",(【入力シート】栽培計画書!$B$6))</f>
        <v/>
      </c>
      <c r="D126" s="871" t="str">
        <f>IF(ISBLANK(【入力シート】栽培計画書!$B$6),"",(【入力シート】栽培計画書!$B$6))</f>
        <v/>
      </c>
      <c r="E126" s="875" t="s">
        <v>879</v>
      </c>
      <c r="F126" s="876"/>
      <c r="G126" s="874" t="str">
        <f>IF(ISBLANK(【入力シート】栽培計画書!$B$6),"",(【入力シート】栽培計画書!$B$6))</f>
        <v/>
      </c>
      <c r="H126" s="879" t="str">
        <f>IF(ISBLANK(【入力シート】栽培計画書!$B$6),"",(【入力シート】栽培計画書!$B$6))</f>
        <v/>
      </c>
      <c r="I126" s="874" t="str">
        <f>IF(ISBLANK(【入力シート】栽培計画書!$B$6),"",(【入力シート】栽培計画書!$B$6))</f>
        <v/>
      </c>
      <c r="J126" s="932" t="str">
        <f>IF(ISBLANK(【入力シート】栽培計画書!$B$6),"",(【入力シート】栽培計画書!$B$6))</f>
        <v/>
      </c>
      <c r="K126" s="874" t="str">
        <f>IF(ISBLANK(【入力シート】栽培計画書!$B$6),"",(【入力シート】栽培計画書!$B$6))</f>
        <v/>
      </c>
      <c r="L126" s="935" t="str">
        <f>IF(ISBLANK(【入力シート】栽培計画書!$B$6),"",(【入力シート】栽培計画書!$B$6))</f>
        <v/>
      </c>
      <c r="M126" s="938" t="str">
        <f>IF(ISBLANK(【入力シート】栽培計画書!$B$6),"",(【入力シート】栽培計画書!$B$6))</f>
        <v/>
      </c>
      <c r="N126" s="590"/>
      <c r="O126" s="590"/>
      <c r="P126" s="636">
        <v>43</v>
      </c>
      <c r="Q126" s="634"/>
      <c r="R126" s="634"/>
      <c r="S126" s="634"/>
      <c r="T126" s="601"/>
      <c r="U126" s="601"/>
      <c r="V126" s="601"/>
      <c r="W126" s="601"/>
      <c r="X126" s="601"/>
      <c r="Y126" s="602"/>
      <c r="Z126" s="553"/>
      <c r="AA126" s="553"/>
      <c r="AB126" s="553"/>
      <c r="AC126" s="553"/>
      <c r="AD126" s="553"/>
      <c r="AE126" s="590"/>
      <c r="AF126" s="590"/>
      <c r="AG126" s="590"/>
      <c r="AH126" s="590"/>
      <c r="AI126" s="590"/>
      <c r="AJ126" s="590"/>
      <c r="AK126" s="590"/>
      <c r="AL126" s="590"/>
    </row>
    <row r="127" spans="1:38" s="591" customFormat="1" ht="12" customHeight="1">
      <c r="A127" s="901"/>
      <c r="B127" s="865" t="str">
        <f>IF(ISBLANK(【入力シート】栽培計画書!$B$6),"",(【入力シート】栽培計画書!$B$6))</f>
        <v/>
      </c>
      <c r="C127" s="869" t="str">
        <f>IF(ISBLANK(【入力シート】栽培計画書!$B$6),"",(【入力シート】栽培計画書!$B$6))</f>
        <v/>
      </c>
      <c r="D127" s="871" t="str">
        <f>IF(ISBLANK(【入力シート】栽培計画書!$B$6),"",(【入力シート】栽培計画書!$B$6))</f>
        <v/>
      </c>
      <c r="E127" s="875"/>
      <c r="F127" s="876"/>
      <c r="G127" s="877" t="str">
        <f>IF(ISBLANK(【入力シート】栽培計画書!$K$19),"",(【入力シート】栽培計画書!$K$19))</f>
        <v/>
      </c>
      <c r="H127" s="879" t="str">
        <f>IF(ISBLANK(【入力シート】栽培計画書!$L$19),"",IF(OR(【入力シート】栽培計画書!$K$19=List!$E$2,【入力シート】栽培計画書!$K$19=List!$E$4),【入力シート】栽培計画書!$L$19&amp;"kg/10a",IF(【入力シート】栽培計画書!$K$19=List!$E$3,"播種量"&amp;【入力シート】栽培計画書!$L$19&amp;"kg/10a","")))</f>
        <v/>
      </c>
      <c r="I127" s="877" t="str">
        <f>IF(ISBLANK(【入力シート】栽培計画書!$O$19),"",(【入力シート】栽培計画書!$O$19))</f>
        <v/>
      </c>
      <c r="J127" s="932" t="str">
        <f>IF(ISBLANK(【入力シート】栽培計画書!$N$6),"",(【入力シート】栽培計画書!$N$6))</f>
        <v/>
      </c>
      <c r="K127" s="877" t="str">
        <f>IF(ISBLANK(【入力シート】栽培計画書!$S$19),"",(【入力シート】栽培計画書!$S$19))</f>
        <v/>
      </c>
      <c r="L127" s="935" t="str">
        <f>IF(ISBLANK(【入力シート】栽培計画書!$N$6),"",(【入力シート】栽培計画書!$N$6))</f>
        <v/>
      </c>
      <c r="M127" s="938" t="str">
        <f>IF(ISBLANK(【入力シート】栽培計画書!$B$6),"",(【入力シート】栽培計画書!$B$6))</f>
        <v/>
      </c>
      <c r="N127" s="590"/>
      <c r="O127" s="590"/>
      <c r="P127" s="636">
        <v>44</v>
      </c>
      <c r="Q127" s="634"/>
      <c r="R127" s="634"/>
      <c r="S127" s="634"/>
      <c r="T127" s="601"/>
      <c r="U127" s="601"/>
      <c r="V127" s="601"/>
      <c r="W127" s="601"/>
      <c r="X127" s="601"/>
      <c r="Y127" s="602"/>
      <c r="Z127" s="553"/>
      <c r="AA127" s="553"/>
      <c r="AB127" s="553"/>
      <c r="AC127" s="553"/>
      <c r="AD127" s="553"/>
      <c r="AE127" s="590"/>
      <c r="AF127" s="590"/>
      <c r="AG127" s="590"/>
      <c r="AH127" s="590"/>
      <c r="AI127" s="590"/>
      <c r="AJ127" s="590"/>
      <c r="AK127" s="590"/>
      <c r="AL127" s="590"/>
    </row>
    <row r="128" spans="1:38" s="591" customFormat="1" ht="24" customHeight="1">
      <c r="A128" s="901"/>
      <c r="B128" s="865" t="str">
        <f>IF(ISBLANK(【入力シート】栽培計画書!$B$6),"",(【入力シート】栽培計画書!$B$6))</f>
        <v/>
      </c>
      <c r="C128" s="660" t="str">
        <f>IF(ISBLANK(【入力シート】栽培計画書!$E$19),"",(【入力シート】栽培計画書!$E$19))</f>
        <v/>
      </c>
      <c r="D128" s="872" t="str">
        <f>IF(ISBLANK(【入力シート】栽培計画書!$B$6),"",(【入力シート】栽培計画書!$B$6))</f>
        <v/>
      </c>
      <c r="E128" s="661" t="str">
        <f>IF(ISBLANK(【入力シート】栽培計画書!$H$19),"",(【入力シート】栽培計画書!$H$19))</f>
        <v/>
      </c>
      <c r="F128" s="592" t="s">
        <v>878</v>
      </c>
      <c r="G128" s="878" t="str">
        <f>IF(ISBLANK(【入力シート】栽培計画書!$B$6),"",(【入力シート】栽培計画書!$B$6))</f>
        <v/>
      </c>
      <c r="H128" s="880" t="str">
        <f>IF(ISBLANK(【入力シート】栽培計画書!$B$6),"",(【入力シート】栽培計画書!$B$6))</f>
        <v/>
      </c>
      <c r="I128" s="878" t="str">
        <f>IF(ISBLANK(【入力シート】栽培計画書!$B$6),"",(【入力シート】栽培計画書!$B$6))</f>
        <v/>
      </c>
      <c r="J128" s="933" t="str">
        <f>IF(ISBLANK(【入力シート】栽培計画書!$B$6),"",(【入力シート】栽培計画書!$B$6))</f>
        <v/>
      </c>
      <c r="K128" s="878" t="str">
        <f>IF(ISBLANK(【入力シート】栽培計画書!$B$6),"",(【入力シート】栽培計画書!$B$6))</f>
        <v/>
      </c>
      <c r="L128" s="936" t="str">
        <f>IF(ISBLANK(【入力シート】栽培計画書!$B$6),"",(【入力シート】栽培計画書!$B$6))</f>
        <v/>
      </c>
      <c r="M128" s="939" t="str">
        <f>IF(ISBLANK(【入力シート】栽培計画書!$B$6),"",(【入力シート】栽培計画書!$B$6))</f>
        <v/>
      </c>
      <c r="N128" s="590"/>
      <c r="O128" s="663" t="str">
        <f>IF(ISNUMBER(SEARCH("施設", C125)), "施設", IF(ISNUMBER(SEARCH("露地", C125)), "露地", "露地施設"))</f>
        <v>露地施設</v>
      </c>
      <c r="P128" s="636">
        <v>45</v>
      </c>
      <c r="Q128" s="634"/>
      <c r="R128" s="634"/>
      <c r="S128" s="634"/>
      <c r="T128" s="601"/>
      <c r="U128" s="601"/>
      <c r="V128" s="601"/>
      <c r="W128" s="601"/>
      <c r="X128" s="601"/>
      <c r="Y128" s="602"/>
      <c r="Z128" s="553"/>
      <c r="AA128" s="553"/>
      <c r="AB128" s="553"/>
      <c r="AC128" s="553"/>
      <c r="AD128" s="553"/>
      <c r="AE128" s="590"/>
      <c r="AF128" s="590"/>
      <c r="AG128" s="590"/>
      <c r="AH128" s="590"/>
      <c r="AI128" s="590"/>
      <c r="AJ128" s="590"/>
      <c r="AK128" s="590"/>
      <c r="AL128" s="590"/>
    </row>
    <row r="129" spans="1:38" s="591" customFormat="1" ht="44.1" customHeight="1">
      <c r="A129" s="901"/>
      <c r="B129" s="865" t="str">
        <f>IF(ISBLANK(【入力シート】栽培計画書!$B$6),"",(【入力シート】栽培計画書!$B$6))</f>
        <v/>
      </c>
      <c r="C129" s="892" t="s">
        <v>880</v>
      </c>
      <c r="D129" s="893"/>
      <c r="E129" s="894"/>
      <c r="F129" s="895"/>
      <c r="G129" s="896" t="str">
        <f>IF(ISBLANK(【入力シート】栽培計画書!$M$19),"",(【入力シート】栽培計画書!$M$19))</f>
        <v/>
      </c>
      <c r="H129" s="897"/>
      <c r="I129" s="897"/>
      <c r="J129" s="897"/>
      <c r="K129" s="897"/>
      <c r="L129" s="897"/>
      <c r="M129" s="898"/>
      <c r="N129" s="590"/>
      <c r="O129" s="590"/>
      <c r="P129" s="636">
        <v>46</v>
      </c>
      <c r="Q129" s="634"/>
      <c r="R129" s="634"/>
      <c r="S129" s="634"/>
      <c r="T129" s="601"/>
      <c r="U129" s="601"/>
      <c r="V129" s="601"/>
      <c r="W129" s="601"/>
      <c r="X129" s="601"/>
      <c r="Y129" s="602"/>
      <c r="Z129" s="590"/>
      <c r="AA129" s="590"/>
      <c r="AB129" s="590"/>
      <c r="AC129" s="590"/>
      <c r="AD129" s="590"/>
      <c r="AE129" s="590"/>
      <c r="AF129" s="590"/>
      <c r="AG129" s="590"/>
      <c r="AH129" s="590"/>
      <c r="AI129" s="590"/>
      <c r="AJ129" s="590"/>
      <c r="AK129" s="590"/>
      <c r="AL129" s="590"/>
    </row>
    <row r="130" spans="1:38" s="591" customFormat="1" ht="44.1" customHeight="1">
      <c r="A130" s="901"/>
      <c r="B130" s="865" t="str">
        <f>IF(ISBLANK(【入力シート】栽培計画書!$B$6),"",(【入力シート】栽培計画書!$B$6))</f>
        <v/>
      </c>
      <c r="C130" s="881" t="s">
        <v>881</v>
      </c>
      <c r="D130" s="881"/>
      <c r="E130" s="881"/>
      <c r="F130" s="882"/>
      <c r="G130" s="883" t="str">
        <f>IF(ISBLANK(【入力シート】栽培計画書!$Q$19),"",(【入力シート】栽培計画書!$Q$19))</f>
        <v/>
      </c>
      <c r="H130" s="884"/>
      <c r="I130" s="884"/>
      <c r="J130" s="884"/>
      <c r="K130" s="884"/>
      <c r="L130" s="884"/>
      <c r="M130" s="885"/>
      <c r="N130" s="590"/>
      <c r="O130" s="590"/>
      <c r="P130" s="636">
        <v>47</v>
      </c>
      <c r="Q130" s="634"/>
      <c r="R130" s="634"/>
      <c r="S130" s="634"/>
      <c r="T130" s="601"/>
      <c r="U130" s="601"/>
      <c r="V130" s="601"/>
      <c r="W130" s="601"/>
      <c r="X130" s="601"/>
      <c r="Y130" s="602"/>
      <c r="Z130" s="590"/>
      <c r="AA130" s="590"/>
      <c r="AB130" s="590"/>
      <c r="AC130" s="590"/>
      <c r="AD130" s="590"/>
      <c r="AE130" s="590"/>
      <c r="AF130" s="590"/>
      <c r="AG130" s="590"/>
      <c r="AH130" s="590"/>
      <c r="AI130" s="590"/>
      <c r="AJ130" s="590"/>
      <c r="AK130" s="590"/>
      <c r="AL130" s="590"/>
    </row>
    <row r="131" spans="1:38" s="591" customFormat="1" ht="44.1" customHeight="1" thickBot="1">
      <c r="A131" s="902"/>
      <c r="B131" s="866" t="str">
        <f>IF(ISBLANK(【入力シート】栽培計画書!$B$6),"",(【入力シート】栽培計画書!$B$6))</f>
        <v/>
      </c>
      <c r="C131" s="886" t="s">
        <v>882</v>
      </c>
      <c r="D131" s="887"/>
      <c r="E131" s="887"/>
      <c r="F131" s="888"/>
      <c r="G131" s="889" t="str">
        <f>IF(ISBLANK(【入力シート】栽培計画書!$U$19),"",(【入力シート】栽培計画書!$U$19))</f>
        <v/>
      </c>
      <c r="H131" s="890"/>
      <c r="I131" s="890"/>
      <c r="J131" s="890"/>
      <c r="K131" s="890"/>
      <c r="L131" s="890"/>
      <c r="M131" s="891"/>
      <c r="N131" s="590"/>
      <c r="O131" s="590"/>
      <c r="P131" s="636">
        <v>48</v>
      </c>
      <c r="Q131" s="634"/>
      <c r="R131" s="634"/>
      <c r="S131" s="634"/>
      <c r="T131" s="601"/>
      <c r="U131" s="601"/>
      <c r="V131" s="601"/>
      <c r="W131" s="601"/>
      <c r="X131" s="601"/>
      <c r="Y131" s="602"/>
      <c r="Z131" s="590"/>
      <c r="AA131" s="590"/>
      <c r="AB131" s="590"/>
      <c r="AC131" s="590"/>
      <c r="AD131" s="590"/>
      <c r="AE131" s="590"/>
      <c r="AF131" s="590"/>
      <c r="AG131" s="590"/>
      <c r="AH131" s="590"/>
      <c r="AI131" s="590"/>
      <c r="AJ131" s="590"/>
      <c r="AK131" s="590"/>
      <c r="AL131" s="590"/>
    </row>
    <row r="132" spans="1:38" s="591" customFormat="1" ht="24" customHeight="1">
      <c r="A132" s="900" t="str">
        <f>IF(ISBLANK(【入力シート】栽培計画書!$B$20),"",(【入力シート】栽培計画書!$B$20))</f>
        <v/>
      </c>
      <c r="B132" s="864" t="str">
        <f>IF(ISBLANK(【入力シート】栽培計画書!$C$20),"",(【入力シート】栽培計画書!$C$20))</f>
        <v/>
      </c>
      <c r="C132" s="867" t="str">
        <f>IF(ISBLANK(【入力シート】栽培計画書!$D$20),"",(【入力シート】栽培計画書!$D$20))</f>
        <v/>
      </c>
      <c r="D132" s="870" t="str">
        <f>IF(ISBLANK(【入力シート】栽培計画書!$F$20),"",(【入力シート】栽培計画書!$F$20))</f>
        <v/>
      </c>
      <c r="E132" s="659" t="str">
        <f>IF(ISBLANK(【入力シート】栽培計画書!$G$20),"",(【入力シート】栽培計画書!$G$20))</f>
        <v/>
      </c>
      <c r="F132" s="589" t="s">
        <v>878</v>
      </c>
      <c r="G132" s="873" t="str">
        <f>IF(ISBLANK(【入力シート】栽培計画書!$I$20),"",(【入力シート】栽培計画書!$I$20))</f>
        <v/>
      </c>
      <c r="H132" s="899" t="str">
        <f>IF(ISBLANK(【入力シート】栽培計画書!$J$20),"",IF(OR(【入力シート】栽培計画書!$I$20=List!$E$2,【入力シート】栽培計画書!$I$20=List!$E$4),【入力シート】栽培計画書!$J$20&amp;"kg/10a",IF(【入力シート】栽培計画書!$I$20=List!$E$3,"播種量"&amp;【入力シート】栽培計画書!$J$20&amp;"kg/10a","")))</f>
        <v/>
      </c>
      <c r="I132" s="873" t="str">
        <f>IF(ISBLANK(【入力シート】栽培計画書!$N$20),"",(【入力シート】栽培計画書!$N$20))</f>
        <v/>
      </c>
      <c r="J132" s="931" t="str">
        <f>IF(ISBLANK(【入力シート】栽培計画書!$P$20),"",(【入力シート】栽培計画書!$P$20))</f>
        <v/>
      </c>
      <c r="K132" s="873" t="str">
        <f>IF(ISBLANK(【入力シート】栽培計画書!$R$20),"",(【入力シート】栽培計画書!$R$20))</f>
        <v/>
      </c>
      <c r="L132" s="934" t="str">
        <f>IF(ISBLANK(【入力シート】栽培計画書!$T$20),"",(【入力シート】栽培計画書!$T$20))</f>
        <v/>
      </c>
      <c r="M132" s="937" t="str">
        <f>IF(ISBLANK(【入力シート】栽培計画書!$V$20),"",(【入力シート】栽培計画書!$V$20))</f>
        <v/>
      </c>
      <c r="N132" s="590"/>
      <c r="O132" s="590"/>
      <c r="P132" s="636">
        <v>49</v>
      </c>
      <c r="Q132" s="634"/>
      <c r="R132" s="634"/>
      <c r="S132" s="634"/>
      <c r="T132" s="601"/>
      <c r="U132" s="601"/>
      <c r="V132" s="601"/>
      <c r="W132" s="601"/>
      <c r="X132" s="601"/>
      <c r="Y132" s="602"/>
      <c r="Z132" s="590"/>
      <c r="AA132" s="590"/>
      <c r="AB132" s="590"/>
      <c r="AC132" s="590"/>
      <c r="AD132" s="590"/>
      <c r="AE132" s="590"/>
      <c r="AF132" s="590"/>
      <c r="AG132" s="590"/>
      <c r="AH132" s="590"/>
      <c r="AI132" s="590"/>
      <c r="AJ132" s="590"/>
      <c r="AK132" s="590"/>
      <c r="AL132" s="590"/>
    </row>
    <row r="133" spans="1:38" s="591" customFormat="1" ht="12" customHeight="1">
      <c r="A133" s="901"/>
      <c r="B133" s="865" t="str">
        <f>IF(ISBLANK(【入力シート】栽培計画書!$B$6),"",(【入力シート】栽培計画書!$B$6))</f>
        <v/>
      </c>
      <c r="C133" s="868" t="str">
        <f>IF(ISBLANK(【入力シート】栽培計画書!$B$6),"",(【入力シート】栽培計画書!$B$6))</f>
        <v/>
      </c>
      <c r="D133" s="871" t="str">
        <f>IF(ISBLANK(【入力シート】栽培計画書!$B$6),"",(【入力シート】栽培計画書!$B$6))</f>
        <v/>
      </c>
      <c r="E133" s="875" t="s">
        <v>879</v>
      </c>
      <c r="F133" s="876"/>
      <c r="G133" s="874" t="str">
        <f>IF(ISBLANK(【入力シート】栽培計画書!$B$6),"",(【入力シート】栽培計画書!$B$6))</f>
        <v/>
      </c>
      <c r="H133" s="879" t="str">
        <f>IF(ISBLANK(【入力シート】栽培計画書!$B$6),"",(【入力シート】栽培計画書!$B$6))</f>
        <v/>
      </c>
      <c r="I133" s="874" t="str">
        <f>IF(ISBLANK(【入力シート】栽培計画書!$B$6),"",(【入力シート】栽培計画書!$B$6))</f>
        <v/>
      </c>
      <c r="J133" s="932" t="str">
        <f>IF(ISBLANK(【入力シート】栽培計画書!$B$6),"",(【入力シート】栽培計画書!$B$6))</f>
        <v/>
      </c>
      <c r="K133" s="874" t="str">
        <f>IF(ISBLANK(【入力シート】栽培計画書!$B$6),"",(【入力シート】栽培計画書!$B$6))</f>
        <v/>
      </c>
      <c r="L133" s="935" t="str">
        <f>IF(ISBLANK(【入力シート】栽培計画書!$B$6),"",(【入力シート】栽培計画書!$B$6))</f>
        <v/>
      </c>
      <c r="M133" s="938" t="str">
        <f>IF(ISBLANK(【入力シート】栽培計画書!$B$6),"",(【入力シート】栽培計画書!$B$6))</f>
        <v/>
      </c>
      <c r="N133" s="590"/>
      <c r="O133" s="590"/>
      <c r="P133" s="636">
        <v>50</v>
      </c>
      <c r="Q133" s="634"/>
      <c r="R133" s="634"/>
      <c r="S133" s="634"/>
      <c r="T133" s="601"/>
      <c r="U133" s="601"/>
      <c r="V133" s="601"/>
      <c r="W133" s="601"/>
      <c r="X133" s="601"/>
      <c r="Y133" s="602"/>
      <c r="Z133" s="590"/>
      <c r="AA133" s="590"/>
      <c r="AB133" s="590"/>
      <c r="AC133" s="590"/>
      <c r="AD133" s="590"/>
      <c r="AE133" s="590"/>
      <c r="AF133" s="590"/>
      <c r="AG133" s="590"/>
      <c r="AH133" s="590"/>
      <c r="AI133" s="590"/>
      <c r="AJ133" s="590"/>
      <c r="AK133" s="590"/>
      <c r="AL133" s="590"/>
    </row>
    <row r="134" spans="1:38" s="591" customFormat="1" ht="12" customHeight="1">
      <c r="A134" s="901"/>
      <c r="B134" s="865" t="str">
        <f>IF(ISBLANK(【入力シート】栽培計画書!$B$6),"",(【入力シート】栽培計画書!$B$6))</f>
        <v/>
      </c>
      <c r="C134" s="869" t="str">
        <f>IF(ISBLANK(【入力シート】栽培計画書!$B$6),"",(【入力シート】栽培計画書!$B$6))</f>
        <v/>
      </c>
      <c r="D134" s="871" t="str">
        <f>IF(ISBLANK(【入力シート】栽培計画書!$B$6),"",(【入力シート】栽培計画書!$B$6))</f>
        <v/>
      </c>
      <c r="E134" s="875"/>
      <c r="F134" s="876"/>
      <c r="G134" s="877" t="str">
        <f>IF(ISBLANK(【入力シート】栽培計画書!$K$20),"",(【入力シート】栽培計画書!$K$20))</f>
        <v/>
      </c>
      <c r="H134" s="949" t="str">
        <f>IF(ISBLANK(【入力シート】栽培計画書!$L$20),"",IF(OR(【入力シート】栽培計画書!$K$20=List!$E$2,【入力シート】栽培計画書!$K$20=List!$E$4),【入力シート】栽培計画書!$L$20&amp;"kg/10a",IF(【入力シート】栽培計画書!$K$20=List!$E$3,"播種量"&amp;【入力シート】栽培計画書!$L$20&amp;"kg/10a","")))</f>
        <v/>
      </c>
      <c r="I134" s="877" t="str">
        <f>IF(ISBLANK(【入力シート】栽培計画書!$O$20),"",(【入力シート】栽培計画書!$O$20))</f>
        <v/>
      </c>
      <c r="J134" s="932" t="str">
        <f>IF(ISBLANK(【入力シート】栽培計画書!$N$6),"",(【入力シート】栽培計画書!$N$6))</f>
        <v/>
      </c>
      <c r="K134" s="877" t="str">
        <f>IF(ISBLANK(【入力シート】栽培計画書!$S$20),"",(【入力シート】栽培計画書!$S$20))</f>
        <v/>
      </c>
      <c r="L134" s="935" t="str">
        <f>IF(ISBLANK(【入力シート】栽培計画書!$N$6),"",(【入力シート】栽培計画書!$N$6))</f>
        <v/>
      </c>
      <c r="M134" s="938" t="str">
        <f>IF(ISBLANK(【入力シート】栽培計画書!$B$6),"",(【入力シート】栽培計画書!$B$6))</f>
        <v/>
      </c>
      <c r="N134" s="590"/>
      <c r="O134" s="590"/>
      <c r="P134" s="636">
        <v>51</v>
      </c>
      <c r="Q134" s="634"/>
      <c r="R134" s="634"/>
      <c r="S134" s="634"/>
      <c r="T134" s="601"/>
      <c r="U134" s="601"/>
      <c r="V134" s="601"/>
      <c r="W134" s="601"/>
      <c r="X134" s="601"/>
      <c r="Y134" s="602"/>
      <c r="Z134" s="590"/>
      <c r="AA134" s="590"/>
      <c r="AB134" s="590"/>
      <c r="AC134" s="590"/>
      <c r="AD134" s="590"/>
      <c r="AE134" s="590"/>
      <c r="AF134" s="590"/>
      <c r="AG134" s="590"/>
      <c r="AH134" s="590"/>
      <c r="AI134" s="590"/>
      <c r="AJ134" s="590"/>
      <c r="AK134" s="590"/>
      <c r="AL134" s="590"/>
    </row>
    <row r="135" spans="1:38" s="591" customFormat="1" ht="24" customHeight="1">
      <c r="A135" s="901"/>
      <c r="B135" s="865" t="str">
        <f>IF(ISBLANK(【入力シート】栽培計画書!$B$6),"",(【入力シート】栽培計画書!$B$6))</f>
        <v/>
      </c>
      <c r="C135" s="660" t="str">
        <f>IF(ISBLANK(【入力シート】栽培計画書!$E$20),"",(【入力シート】栽培計画書!$E$20))</f>
        <v/>
      </c>
      <c r="D135" s="872" t="str">
        <f>IF(ISBLANK(【入力シート】栽培計画書!$B$6),"",(【入力シート】栽培計画書!$B$6))</f>
        <v/>
      </c>
      <c r="E135" s="661" t="str">
        <f>IF(ISBLANK(【入力シート】栽培計画書!$H$20),"",(【入力シート】栽培計画書!$H$20))</f>
        <v/>
      </c>
      <c r="F135" s="592" t="s">
        <v>878</v>
      </c>
      <c r="G135" s="878" t="str">
        <f>IF(ISBLANK(【入力シート】栽培計画書!$B$6),"",(【入力シート】栽培計画書!$B$6))</f>
        <v/>
      </c>
      <c r="H135" s="950" t="str">
        <f>IF(ISBLANK(【入力シート】栽培計画書!$B$6),"",(【入力シート】栽培計画書!$B$6))</f>
        <v/>
      </c>
      <c r="I135" s="878" t="str">
        <f>IF(ISBLANK(【入力シート】栽培計画書!$B$6),"",(【入力シート】栽培計画書!$B$6))</f>
        <v/>
      </c>
      <c r="J135" s="933" t="str">
        <f>IF(ISBLANK(【入力シート】栽培計画書!$B$6),"",(【入力シート】栽培計画書!$B$6))</f>
        <v/>
      </c>
      <c r="K135" s="878" t="str">
        <f>IF(ISBLANK(【入力シート】栽培計画書!$B$6),"",(【入力シート】栽培計画書!$B$6))</f>
        <v/>
      </c>
      <c r="L135" s="936" t="str">
        <f>IF(ISBLANK(【入力シート】栽培計画書!$B$6),"",(【入力シート】栽培計画書!$B$6))</f>
        <v/>
      </c>
      <c r="M135" s="939" t="str">
        <f>IF(ISBLANK(【入力シート】栽培計画書!$B$6),"",(【入力シート】栽培計画書!$B$6))</f>
        <v/>
      </c>
      <c r="N135" s="590"/>
      <c r="O135" s="663" t="str">
        <f>IF(ISNUMBER(SEARCH("施設", C132)), "施設", IF(ISNUMBER(SEARCH("露地", C132)), "露地", "露地施設"))</f>
        <v>露地施設</v>
      </c>
      <c r="P135" s="636">
        <v>52</v>
      </c>
      <c r="Q135" s="634"/>
      <c r="R135" s="634"/>
      <c r="S135" s="632"/>
      <c r="T135" s="601"/>
      <c r="U135" s="601"/>
      <c r="V135" s="601"/>
      <c r="W135" s="601"/>
      <c r="X135" s="601"/>
      <c r="Y135" s="602"/>
      <c r="Z135" s="590"/>
      <c r="AA135" s="590"/>
      <c r="AB135" s="590"/>
      <c r="AC135" s="590"/>
      <c r="AD135" s="590"/>
      <c r="AE135" s="590"/>
      <c r="AF135" s="590"/>
      <c r="AG135" s="590"/>
      <c r="AH135" s="590"/>
      <c r="AI135" s="590"/>
      <c r="AJ135" s="590"/>
      <c r="AK135" s="590"/>
      <c r="AL135" s="590"/>
    </row>
    <row r="136" spans="1:38" s="591" customFormat="1" ht="44.1" customHeight="1">
      <c r="A136" s="901"/>
      <c r="B136" s="865" t="str">
        <f>IF(ISBLANK(【入力シート】栽培計画書!$B$6),"",(【入力シート】栽培計画書!$B$6))</f>
        <v/>
      </c>
      <c r="C136" s="892" t="s">
        <v>880</v>
      </c>
      <c r="D136" s="893"/>
      <c r="E136" s="894"/>
      <c r="F136" s="895"/>
      <c r="G136" s="896" t="str">
        <f>IF(ISBLANK(【入力シート】栽培計画書!$M$20),"",(【入力シート】栽培計画書!$M$20))</f>
        <v/>
      </c>
      <c r="H136" s="897"/>
      <c r="I136" s="897"/>
      <c r="J136" s="897"/>
      <c r="K136" s="897"/>
      <c r="L136" s="897"/>
      <c r="M136" s="898"/>
      <c r="N136" s="590"/>
      <c r="O136" s="590"/>
      <c r="P136" s="636">
        <v>53</v>
      </c>
      <c r="Q136" s="634"/>
      <c r="R136" s="634"/>
      <c r="S136" s="632"/>
      <c r="T136" s="601"/>
      <c r="U136" s="601"/>
      <c r="V136" s="601"/>
      <c r="W136" s="601"/>
      <c r="X136" s="601"/>
      <c r="Y136" s="602"/>
      <c r="Z136" s="590"/>
      <c r="AA136" s="590"/>
      <c r="AB136" s="590"/>
      <c r="AC136" s="590"/>
      <c r="AD136" s="590"/>
      <c r="AE136" s="590"/>
      <c r="AF136" s="590"/>
      <c r="AG136" s="590"/>
      <c r="AH136" s="590"/>
      <c r="AI136" s="590"/>
      <c r="AJ136" s="590"/>
      <c r="AK136" s="590"/>
      <c r="AL136" s="590"/>
    </row>
    <row r="137" spans="1:38" s="591" customFormat="1" ht="44.1" customHeight="1">
      <c r="A137" s="901"/>
      <c r="B137" s="865" t="str">
        <f>IF(ISBLANK(【入力シート】栽培計画書!$B$6),"",(【入力シート】栽培計画書!$B$6))</f>
        <v/>
      </c>
      <c r="C137" s="881" t="s">
        <v>881</v>
      </c>
      <c r="D137" s="881"/>
      <c r="E137" s="881"/>
      <c r="F137" s="882"/>
      <c r="G137" s="883" t="str">
        <f>IF(ISBLANK(【入力シート】栽培計画書!$Q$20),"",(【入力シート】栽培計画書!$Q$20))</f>
        <v/>
      </c>
      <c r="H137" s="884"/>
      <c r="I137" s="884"/>
      <c r="J137" s="884"/>
      <c r="K137" s="884"/>
      <c r="L137" s="884"/>
      <c r="M137" s="885"/>
      <c r="N137" s="590"/>
      <c r="O137" s="590"/>
      <c r="P137" s="636">
        <v>54</v>
      </c>
      <c r="Q137" s="634"/>
      <c r="R137" s="634"/>
      <c r="S137" s="632"/>
      <c r="T137" s="601"/>
      <c r="U137" s="601"/>
      <c r="V137" s="601"/>
      <c r="W137" s="601"/>
      <c r="X137" s="601"/>
      <c r="Y137" s="602"/>
      <c r="Z137" s="590"/>
      <c r="AA137" s="590"/>
      <c r="AB137" s="590"/>
      <c r="AC137" s="590"/>
      <c r="AD137" s="590"/>
      <c r="AE137" s="590"/>
      <c r="AF137" s="590"/>
      <c r="AG137" s="590"/>
      <c r="AH137" s="590"/>
      <c r="AI137" s="590"/>
      <c r="AJ137" s="590"/>
      <c r="AK137" s="590"/>
      <c r="AL137" s="590"/>
    </row>
    <row r="138" spans="1:38" s="591" customFormat="1" ht="44.1" customHeight="1" thickBot="1">
      <c r="A138" s="902"/>
      <c r="B138" s="866" t="str">
        <f>IF(ISBLANK(【入力シート】栽培計画書!$B$6),"",(【入力シート】栽培計画書!$B$6))</f>
        <v/>
      </c>
      <c r="C138" s="886" t="s">
        <v>882</v>
      </c>
      <c r="D138" s="887"/>
      <c r="E138" s="887"/>
      <c r="F138" s="888"/>
      <c r="G138" s="889" t="str">
        <f>IF(ISBLANK(【入力シート】栽培計画書!$U$20),"",(【入力シート】栽培計画書!$U$20))</f>
        <v/>
      </c>
      <c r="H138" s="890"/>
      <c r="I138" s="890"/>
      <c r="J138" s="890"/>
      <c r="K138" s="890"/>
      <c r="L138" s="890"/>
      <c r="M138" s="891"/>
      <c r="N138" s="590"/>
      <c r="O138" s="590"/>
      <c r="P138" s="636">
        <v>55</v>
      </c>
      <c r="Q138" s="634"/>
      <c r="R138" s="634"/>
      <c r="S138" s="632"/>
      <c r="T138" s="601"/>
      <c r="U138" s="601"/>
      <c r="V138" s="601"/>
      <c r="W138" s="601"/>
      <c r="X138" s="601"/>
      <c r="Y138" s="602"/>
      <c r="Z138" s="590"/>
      <c r="AA138" s="590"/>
      <c r="AB138" s="590"/>
      <c r="AC138" s="590"/>
      <c r="AD138" s="590"/>
      <c r="AE138" s="590"/>
      <c r="AF138" s="590"/>
      <c r="AG138" s="590"/>
      <c r="AH138" s="590"/>
      <c r="AI138" s="590"/>
      <c r="AJ138" s="590"/>
      <c r="AK138" s="590"/>
      <c r="AL138" s="590"/>
    </row>
    <row r="139" spans="1:38" ht="45" customHeight="1">
      <c r="A139" s="951" t="s">
        <v>29</v>
      </c>
      <c r="B139" s="951"/>
      <c r="C139" s="951"/>
      <c r="D139" s="951"/>
      <c r="E139" s="951"/>
      <c r="F139" s="951"/>
      <c r="G139" s="951"/>
      <c r="H139" s="951"/>
      <c r="I139" s="951"/>
      <c r="J139" s="951"/>
      <c r="K139" s="951"/>
      <c r="L139" s="951"/>
      <c r="M139" s="951"/>
      <c r="P139" s="636">
        <v>56</v>
      </c>
      <c r="Q139" s="634"/>
      <c r="R139" s="634"/>
      <c r="S139" s="632"/>
      <c r="T139" s="601"/>
      <c r="U139" s="601"/>
      <c r="V139" s="601"/>
      <c r="W139" s="601"/>
      <c r="X139" s="601"/>
      <c r="Y139" s="602"/>
      <c r="Z139" s="590"/>
      <c r="AA139" s="590"/>
      <c r="AB139" s="590"/>
      <c r="AC139" s="590"/>
      <c r="AD139" s="590"/>
    </row>
    <row r="140" spans="1:38" ht="45" customHeight="1">
      <c r="A140" s="952" t="s">
        <v>30</v>
      </c>
      <c r="B140" s="952"/>
      <c r="C140" s="952"/>
      <c r="D140" s="952"/>
      <c r="E140" s="952"/>
      <c r="F140" s="952"/>
      <c r="G140" s="952"/>
      <c r="H140" s="952"/>
      <c r="I140" s="952"/>
      <c r="J140" s="952"/>
      <c r="K140" s="952"/>
      <c r="L140" s="952"/>
      <c r="M140" s="952"/>
      <c r="P140" s="636">
        <v>57</v>
      </c>
      <c r="Q140" s="634"/>
      <c r="R140" s="634"/>
      <c r="S140" s="634"/>
      <c r="T140" s="608"/>
      <c r="U140" s="608"/>
      <c r="V140" s="608"/>
      <c r="W140" s="608"/>
      <c r="X140" s="608"/>
      <c r="Y140" s="608"/>
      <c r="Z140" s="612"/>
      <c r="AA140" s="612"/>
      <c r="AB140" s="612"/>
      <c r="AC140" s="612"/>
      <c r="AD140" s="612"/>
    </row>
    <row r="141" spans="1:38" ht="45" customHeight="1">
      <c r="A141" s="952" t="s">
        <v>855</v>
      </c>
      <c r="B141" s="952"/>
      <c r="C141" s="952"/>
      <c r="D141" s="952"/>
      <c r="E141" s="952"/>
      <c r="F141" s="952"/>
      <c r="G141" s="952"/>
      <c r="H141" s="952"/>
      <c r="I141" s="952"/>
      <c r="J141" s="952"/>
      <c r="K141" s="952"/>
      <c r="L141" s="952"/>
      <c r="M141" s="952"/>
      <c r="P141" s="636">
        <v>58</v>
      </c>
      <c r="Q141" s="634"/>
      <c r="R141" s="634"/>
      <c r="S141" s="632"/>
      <c r="T141" s="601"/>
      <c r="U141" s="601"/>
      <c r="V141" s="601"/>
      <c r="W141" s="601"/>
      <c r="X141" s="601"/>
      <c r="Y141" s="601"/>
      <c r="Z141" s="612"/>
      <c r="AA141" s="612"/>
      <c r="AB141" s="612"/>
      <c r="AC141" s="612"/>
      <c r="AD141" s="612"/>
    </row>
    <row r="142" spans="1:38" ht="18">
      <c r="A142" s="610"/>
      <c r="B142" s="610"/>
      <c r="C142" s="610"/>
      <c r="D142" s="611"/>
      <c r="E142" s="610"/>
      <c r="F142" s="610"/>
      <c r="G142" s="610"/>
      <c r="H142" s="610"/>
      <c r="I142" s="610"/>
      <c r="J142" s="610"/>
      <c r="K142" s="610"/>
      <c r="L142" s="610"/>
      <c r="M142" s="610"/>
      <c r="P142" s="636">
        <v>59</v>
      </c>
      <c r="Q142" s="637"/>
      <c r="R142" s="637"/>
      <c r="S142" s="637"/>
      <c r="T142" s="638"/>
      <c r="U142" s="638"/>
      <c r="V142" s="601"/>
      <c r="W142" s="638"/>
      <c r="X142" s="638"/>
      <c r="Y142" s="638"/>
      <c r="Z142" s="628"/>
      <c r="AA142" s="628"/>
      <c r="AB142" s="628"/>
      <c r="AC142" s="628"/>
      <c r="AD142" s="628"/>
    </row>
    <row r="143" spans="1:38" ht="42" customHeight="1">
      <c r="A143" s="903" t="s">
        <v>0</v>
      </c>
      <c r="B143" s="903"/>
      <c r="C143" s="903"/>
      <c r="D143" s="903"/>
      <c r="E143" s="903"/>
      <c r="F143" s="903"/>
      <c r="G143" s="903"/>
      <c r="H143" s="903"/>
      <c r="I143" s="903"/>
      <c r="J143" s="903"/>
      <c r="K143" s="903"/>
      <c r="L143" s="903"/>
      <c r="M143" s="903"/>
      <c r="P143" s="636">
        <v>60</v>
      </c>
      <c r="Q143" s="953"/>
      <c r="R143" s="953"/>
      <c r="S143" s="954"/>
      <c r="T143" s="639"/>
      <c r="U143" s="639"/>
      <c r="V143" s="601"/>
      <c r="W143" s="639"/>
      <c r="X143" s="639"/>
      <c r="Y143" s="639"/>
      <c r="Z143" s="612"/>
      <c r="AA143" s="630"/>
      <c r="AB143" s="612"/>
      <c r="AC143" s="612"/>
      <c r="AD143" s="612"/>
    </row>
    <row r="144" spans="1:38" ht="30">
      <c r="A144" s="904" t="s">
        <v>1</v>
      </c>
      <c r="B144" s="904"/>
      <c r="C144" s="930" t="str">
        <f>'申請書（別記様式第１号）'!$D$12&amp;""</f>
        <v/>
      </c>
      <c r="D144" s="930"/>
      <c r="E144" s="930"/>
      <c r="F144" s="930"/>
      <c r="G144" s="560"/>
      <c r="H144" s="560"/>
      <c r="I144" s="561"/>
      <c r="J144" s="561"/>
      <c r="K144" s="561"/>
      <c r="L144" s="561"/>
      <c r="M144" s="562" t="s">
        <v>494</v>
      </c>
      <c r="Q144" s="640"/>
      <c r="R144" s="640"/>
      <c r="S144" s="641" t="s">
        <v>542</v>
      </c>
      <c r="T144" s="858" t="str">
        <f t="shared" ref="T144:Y144" si="63">_xlfn.TEXTJOIN("、",TRUE,T84:T143)</f>
        <v/>
      </c>
      <c r="U144" s="858" t="str">
        <f t="shared" si="63"/>
        <v/>
      </c>
      <c r="V144" s="858" t="str">
        <f t="shared" si="63"/>
        <v/>
      </c>
      <c r="W144" s="858" t="str">
        <f t="shared" si="63"/>
        <v/>
      </c>
      <c r="X144" s="858" t="str">
        <f t="shared" si="63"/>
        <v/>
      </c>
      <c r="Y144" s="858" t="str">
        <f t="shared" si="63"/>
        <v/>
      </c>
      <c r="Z144" s="612"/>
      <c r="AA144" s="630"/>
      <c r="AB144" s="612"/>
      <c r="AC144" s="612"/>
      <c r="AD144" s="612"/>
    </row>
    <row r="145" spans="1:38" ht="24.75" thickBot="1">
      <c r="A145" s="905"/>
      <c r="B145" s="905"/>
      <c r="C145" s="567"/>
      <c r="D145" s="568"/>
      <c r="E145" s="567"/>
      <c r="F145" s="569"/>
      <c r="M145" s="570"/>
      <c r="Q145" s="640"/>
      <c r="R145" s="640"/>
      <c r="S145" s="642" t="s">
        <v>519</v>
      </c>
      <c r="T145" s="859"/>
      <c r="U145" s="859"/>
      <c r="V145" s="859"/>
      <c r="W145" s="859"/>
      <c r="X145" s="859"/>
      <c r="Y145" s="859"/>
      <c r="Z145" s="612"/>
      <c r="AA145" s="630"/>
      <c r="AB145" s="612"/>
      <c r="AC145" s="612"/>
      <c r="AD145" s="612"/>
    </row>
    <row r="146" spans="1:38" ht="23.25" customHeight="1">
      <c r="A146" s="572" t="s">
        <v>2</v>
      </c>
      <c r="B146" s="906" t="s">
        <v>3</v>
      </c>
      <c r="C146" s="573" t="s">
        <v>2</v>
      </c>
      <c r="D146" s="909" t="s">
        <v>4</v>
      </c>
      <c r="E146" s="911" t="s">
        <v>5</v>
      </c>
      <c r="F146" s="912"/>
      <c r="G146" s="917" t="s">
        <v>6</v>
      </c>
      <c r="H146" s="918"/>
      <c r="I146" s="917" t="s">
        <v>7</v>
      </c>
      <c r="J146" s="918"/>
      <c r="K146" s="917" t="s">
        <v>8</v>
      </c>
      <c r="L146" s="921"/>
      <c r="M146" s="923" t="s">
        <v>9</v>
      </c>
      <c r="Q146" s="640"/>
      <c r="R146" s="640"/>
      <c r="S146" s="643"/>
      <c r="T146" s="859"/>
      <c r="U146" s="859"/>
      <c r="V146" s="859"/>
      <c r="W146" s="859"/>
      <c r="X146" s="859"/>
      <c r="Y146" s="859"/>
      <c r="Z146" s="612"/>
      <c r="AA146" s="630"/>
      <c r="AB146" s="612"/>
      <c r="AC146" s="612"/>
      <c r="AD146" s="612"/>
    </row>
    <row r="147" spans="1:38" ht="23.25" customHeight="1">
      <c r="A147" s="926" t="s">
        <v>10</v>
      </c>
      <c r="B147" s="907"/>
      <c r="C147" s="574"/>
      <c r="D147" s="910"/>
      <c r="E147" s="913"/>
      <c r="F147" s="914"/>
      <c r="G147" s="919"/>
      <c r="H147" s="920"/>
      <c r="I147" s="919"/>
      <c r="J147" s="920"/>
      <c r="K147" s="919"/>
      <c r="L147" s="922"/>
      <c r="M147" s="924"/>
      <c r="Q147" s="640"/>
      <c r="R147" s="640"/>
      <c r="S147" s="643"/>
      <c r="T147" s="859"/>
      <c r="U147" s="859"/>
      <c r="V147" s="859"/>
      <c r="W147" s="859"/>
      <c r="X147" s="859"/>
      <c r="Y147" s="859"/>
      <c r="Z147" s="612"/>
      <c r="AA147" s="630"/>
      <c r="AB147" s="612"/>
      <c r="AC147" s="612"/>
      <c r="AD147" s="612"/>
    </row>
    <row r="148" spans="1:38" ht="23.25" customHeight="1">
      <c r="A148" s="926"/>
      <c r="B148" s="907"/>
      <c r="C148" s="577" t="s">
        <v>11</v>
      </c>
      <c r="D148" s="910"/>
      <c r="E148" s="913"/>
      <c r="F148" s="914"/>
      <c r="G148" s="578" t="s">
        <v>12</v>
      </c>
      <c r="H148" s="579" t="s">
        <v>13</v>
      </c>
      <c r="I148" s="578" t="s">
        <v>14</v>
      </c>
      <c r="J148" s="579" t="s">
        <v>13</v>
      </c>
      <c r="K148" s="580" t="s">
        <v>12</v>
      </c>
      <c r="L148" s="579" t="s">
        <v>13</v>
      </c>
      <c r="M148" s="924"/>
      <c r="Q148" s="640"/>
      <c r="R148" s="640"/>
      <c r="S148" s="857" t="s">
        <v>518</v>
      </c>
      <c r="T148" s="859"/>
      <c r="U148" s="859"/>
      <c r="V148" s="859"/>
      <c r="W148" s="859"/>
      <c r="X148" s="859"/>
      <c r="Y148" s="859"/>
      <c r="Z148" s="612"/>
      <c r="AA148" s="630"/>
      <c r="AB148" s="612"/>
      <c r="AC148" s="612"/>
      <c r="AD148" s="612"/>
    </row>
    <row r="149" spans="1:38" ht="23.25" customHeight="1">
      <c r="A149" s="926"/>
      <c r="B149" s="907"/>
      <c r="C149" s="577"/>
      <c r="D149" s="910"/>
      <c r="E149" s="913"/>
      <c r="F149" s="914"/>
      <c r="G149" s="928" t="s">
        <v>15</v>
      </c>
      <c r="H149" s="581" t="s">
        <v>16</v>
      </c>
      <c r="I149" s="928" t="s">
        <v>15</v>
      </c>
      <c r="J149" s="582" t="s">
        <v>17</v>
      </c>
      <c r="K149" s="928" t="s">
        <v>15</v>
      </c>
      <c r="L149" s="583" t="s">
        <v>18</v>
      </c>
      <c r="M149" s="924"/>
      <c r="Q149" s="640"/>
      <c r="R149" s="640"/>
      <c r="S149" s="857"/>
      <c r="T149" s="860"/>
      <c r="U149" s="860"/>
      <c r="V149" s="860"/>
      <c r="W149" s="860"/>
      <c r="X149" s="860"/>
      <c r="Y149" s="860"/>
      <c r="Z149" s="612"/>
      <c r="AA149" s="630"/>
      <c r="AB149" s="612"/>
      <c r="AC149" s="612"/>
      <c r="AD149" s="612"/>
    </row>
    <row r="150" spans="1:38" ht="23.25" customHeight="1" thickBot="1">
      <c r="A150" s="927"/>
      <c r="B150" s="908"/>
      <c r="C150" s="613" t="s">
        <v>19</v>
      </c>
      <c r="D150" s="584" t="s">
        <v>20</v>
      </c>
      <c r="E150" s="915"/>
      <c r="F150" s="916"/>
      <c r="G150" s="929"/>
      <c r="H150" s="585" t="s">
        <v>21</v>
      </c>
      <c r="I150" s="929"/>
      <c r="J150" s="586" t="s">
        <v>22</v>
      </c>
      <c r="K150" s="929"/>
      <c r="L150" s="587" t="s">
        <v>23</v>
      </c>
      <c r="M150" s="925"/>
      <c r="S150" s="644" t="s">
        <v>504</v>
      </c>
      <c r="T150" s="684">
        <f>60-COUNTIF(T84:T143,"")</f>
        <v>0</v>
      </c>
      <c r="U150" s="684">
        <f t="shared" ref="U150:Y150" si="64">60-COUNTIF(U84:U143,"")</f>
        <v>0</v>
      </c>
      <c r="V150" s="684">
        <f t="shared" si="64"/>
        <v>0</v>
      </c>
      <c r="W150" s="684">
        <f t="shared" si="64"/>
        <v>0</v>
      </c>
      <c r="X150" s="684">
        <f t="shared" si="64"/>
        <v>0</v>
      </c>
      <c r="Y150" s="684">
        <f t="shared" si="64"/>
        <v>0</v>
      </c>
      <c r="Z150" s="612"/>
      <c r="AA150" s="630"/>
      <c r="AB150" s="612"/>
      <c r="AC150" s="612"/>
      <c r="AD150" s="612"/>
    </row>
    <row r="151" spans="1:38" s="591" customFormat="1" ht="24" customHeight="1">
      <c r="A151" s="900" t="str">
        <f>IF(ISBLANK(【入力シート】栽培計画書!$B$21),"",(【入力シート】栽培計画書!$B$21))</f>
        <v/>
      </c>
      <c r="B151" s="864" t="str">
        <f>IF(ISBLANK(【入力シート】栽培計画書!$C$21),"",(【入力シート】栽培計画書!$C$21))</f>
        <v/>
      </c>
      <c r="C151" s="867" t="str">
        <f>IF(ISBLANK(【入力シート】栽培計画書!$D$21),"",(【入力シート】栽培計画書!$D$21))</f>
        <v/>
      </c>
      <c r="D151" s="870" t="str">
        <f>IF(ISBLANK(【入力シート】栽培計画書!$F$21),"",(【入力シート】栽培計画書!$F$21))</f>
        <v/>
      </c>
      <c r="E151" s="659" t="str">
        <f>IF(ISBLANK(【入力シート】栽培計画書!$G$21),"",(【入力シート】栽培計画書!$G$21))</f>
        <v/>
      </c>
      <c r="F151" s="589" t="s">
        <v>878</v>
      </c>
      <c r="G151" s="873" t="str">
        <f>IF(ISBLANK(【入力シート】栽培計画書!$I$21),"",(【入力シート】栽培計画書!$I$21))</f>
        <v/>
      </c>
      <c r="H151" s="899" t="str">
        <f>IF(ISBLANK(【入力シート】栽培計画書!$J$21),"",IF(OR(【入力シート】栽培計画書!$I$21=List!$E$2,【入力シート】栽培計画書!$I$21=List!$E$4),【入力シート】栽培計画書!$J$21&amp;"kg/10a",IF(【入力シート】栽培計画書!$I$21=List!$E$3,"播種量"&amp;【入力シート】栽培計画書!$J$21&amp;"kg/10a","")))</f>
        <v/>
      </c>
      <c r="I151" s="873" t="str">
        <f>IF(ISBLANK(【入力シート】栽培計画書!$N$21),"",(【入力シート】栽培計画書!$N$21))</f>
        <v/>
      </c>
      <c r="J151" s="931" t="str">
        <f>IF(ISBLANK(【入力シート】栽培計画書!$P$21),"",(【入力シート】栽培計画書!$P$21))</f>
        <v/>
      </c>
      <c r="K151" s="873" t="str">
        <f>IF(ISBLANK(【入力シート】栽培計画書!$R$21),"",(【入力シート】栽培計画書!$R$21))</f>
        <v/>
      </c>
      <c r="L151" s="934" t="str">
        <f>IF(ISBLANK(【入力シート】栽培計画書!$T$21),"",(【入力シート】栽培計画書!$T$21))</f>
        <v/>
      </c>
      <c r="M151" s="937" t="str">
        <f>IF(ISBLANK(【入力シート】栽培計画書!$V$21),"",(【入力シート】栽培計画書!$V$21))</f>
        <v/>
      </c>
      <c r="N151" s="590"/>
      <c r="O151" s="590"/>
      <c r="P151" s="553"/>
      <c r="Q151" s="553"/>
      <c r="R151" s="553"/>
      <c r="S151" s="645"/>
      <c r="T151" s="646" t="s">
        <v>461</v>
      </c>
      <c r="U151" s="646" t="s">
        <v>490</v>
      </c>
      <c r="V151" s="646" t="s">
        <v>491</v>
      </c>
      <c r="W151" s="646" t="s">
        <v>483</v>
      </c>
      <c r="X151" s="646" t="s">
        <v>484</v>
      </c>
      <c r="Y151" s="647" t="s">
        <v>485</v>
      </c>
      <c r="Z151" s="612"/>
      <c r="AA151" s="630"/>
      <c r="AB151" s="612"/>
      <c r="AC151" s="612"/>
      <c r="AD151" s="612"/>
      <c r="AE151" s="590"/>
      <c r="AF151" s="590"/>
      <c r="AG151" s="590"/>
      <c r="AH151" s="590"/>
      <c r="AI151" s="590"/>
      <c r="AJ151" s="590"/>
      <c r="AK151" s="590"/>
      <c r="AL151" s="590"/>
    </row>
    <row r="152" spans="1:38" s="591" customFormat="1" ht="12" customHeight="1">
      <c r="A152" s="901"/>
      <c r="B152" s="865" t="str">
        <f>IF(ISBLANK(【入力シート】栽培計画書!$B$6),"",(【入力シート】栽培計画書!$B$6))</f>
        <v/>
      </c>
      <c r="C152" s="868" t="str">
        <f>IF(ISBLANK(【入力シート】栽培計画書!$B$6),"",(【入力シート】栽培計画書!$B$6))</f>
        <v/>
      </c>
      <c r="D152" s="871" t="str">
        <f>IF(ISBLANK(【入力シート】栽培計画書!$B$6),"",(【入力シート】栽培計画書!$B$6))</f>
        <v/>
      </c>
      <c r="E152" s="875" t="s">
        <v>879</v>
      </c>
      <c r="F152" s="876"/>
      <c r="G152" s="874" t="str">
        <f>IF(ISBLANK(【入力シート】栽培計画書!$B$6),"",(【入力シート】栽培計画書!$B$6))</f>
        <v/>
      </c>
      <c r="H152" s="879" t="str">
        <f>IF(ISBLANK(【入力シート】栽培計画書!$B$6),"",(【入力シート】栽培計画書!$B$6))</f>
        <v/>
      </c>
      <c r="I152" s="874" t="str">
        <f>IF(ISBLANK(【入力シート】栽培計画書!$B$6),"",(【入力シート】栽培計画書!$B$6))</f>
        <v/>
      </c>
      <c r="J152" s="932" t="str">
        <f>IF(ISBLANK(【入力シート】栽培計画書!$B$6),"",(【入力シート】栽培計画書!$B$6))</f>
        <v/>
      </c>
      <c r="K152" s="874" t="str">
        <f>IF(ISBLANK(【入力シート】栽培計画書!$B$6),"",(【入力シート】栽培計画書!$B$6))</f>
        <v/>
      </c>
      <c r="L152" s="935" t="str">
        <f>IF(ISBLANK(【入力シート】栽培計画書!$B$6),"",(【入力シート】栽培計画書!$B$6))</f>
        <v/>
      </c>
      <c r="M152" s="938" t="str">
        <f>IF(ISBLANK(【入力シート】栽培計画書!$B$6),"",(【入力シート】栽培計画書!$B$6))</f>
        <v/>
      </c>
      <c r="N152" s="590"/>
      <c r="O152" s="590"/>
      <c r="P152" s="553"/>
      <c r="Q152" s="553"/>
      <c r="R152" s="553"/>
      <c r="S152" s="648" t="s">
        <v>526</v>
      </c>
      <c r="T152" s="553"/>
      <c r="U152" s="553"/>
      <c r="V152" s="553"/>
      <c r="W152" s="553"/>
      <c r="X152" s="553"/>
      <c r="Y152" s="553"/>
      <c r="Z152" s="612"/>
      <c r="AA152" s="630"/>
      <c r="AB152" s="612"/>
      <c r="AC152" s="612"/>
      <c r="AD152" s="612"/>
      <c r="AE152" s="590"/>
      <c r="AF152" s="590"/>
      <c r="AG152" s="590"/>
      <c r="AH152" s="590"/>
      <c r="AI152" s="590"/>
      <c r="AJ152" s="590"/>
      <c r="AK152" s="590"/>
      <c r="AL152" s="590"/>
    </row>
    <row r="153" spans="1:38" s="591" customFormat="1" ht="12" customHeight="1">
      <c r="A153" s="901"/>
      <c r="B153" s="865" t="str">
        <f>IF(ISBLANK(【入力シート】栽培計画書!$B$6),"",(【入力シート】栽培計画書!$B$6))</f>
        <v/>
      </c>
      <c r="C153" s="869" t="str">
        <f>IF(ISBLANK(【入力シート】栽培計画書!$B$6),"",(【入力シート】栽培計画書!$B$6))</f>
        <v/>
      </c>
      <c r="D153" s="871" t="str">
        <f>IF(ISBLANK(【入力シート】栽培計画書!$B$6),"",(【入力シート】栽培計画書!$B$6))</f>
        <v/>
      </c>
      <c r="E153" s="875"/>
      <c r="F153" s="876"/>
      <c r="G153" s="877" t="str">
        <f>IF(ISBLANK(【入力シート】栽培計画書!$K$21),"",(【入力シート】栽培計画書!$K$21))</f>
        <v/>
      </c>
      <c r="H153" s="879" t="str">
        <f>IF(ISBLANK(【入力シート】栽培計画書!$L$21),"",IF(OR(【入力シート】栽培計画書!$K$21=List!$E$2,【入力シート】栽培計画書!$K$21=List!$E$4),【入力シート】栽培計画書!$L$21&amp;"kg/10a",IF(【入力シート】栽培計画書!$K$21=List!$E$3,"播種量"&amp;【入力シート】栽培計画書!$L$21&amp;"kg/10a","")))</f>
        <v/>
      </c>
      <c r="I153" s="877" t="str">
        <f>IF(ISBLANK(【入力シート】栽培計画書!$O$21),"",(【入力シート】栽培計画書!$O$21))</f>
        <v/>
      </c>
      <c r="J153" s="932" t="str">
        <f>IF(ISBLANK(【入力シート】栽培計画書!$N$6),"",(【入力シート】栽培計画書!$N$6))</f>
        <v/>
      </c>
      <c r="K153" s="877" t="str">
        <f>IF(ISBLANK(【入力シート】栽培計画書!$S$21),"",(【入力シート】栽培計画書!$S$21))</f>
        <v/>
      </c>
      <c r="L153" s="935" t="str">
        <f>IF(ISBLANK(【入力シート】栽培計画書!$N$6),"",(【入力シート】栽培計画書!$N$6))</f>
        <v/>
      </c>
      <c r="M153" s="938" t="str">
        <f>IF(ISBLANK(【入力シート】栽培計画書!$B$6),"",(【入力シート】栽培計画書!$B$6))</f>
        <v/>
      </c>
      <c r="N153" s="590"/>
      <c r="O153" s="590"/>
      <c r="P153" s="553"/>
      <c r="Q153" s="553"/>
      <c r="R153" s="553"/>
      <c r="S153" s="553" t="s">
        <v>525</v>
      </c>
      <c r="T153" s="553"/>
      <c r="U153" s="553"/>
      <c r="V153" s="553"/>
      <c r="W153" s="553"/>
      <c r="X153" s="553"/>
      <c r="Y153" s="553"/>
      <c r="Z153" s="612"/>
      <c r="AA153" s="630"/>
      <c r="AB153" s="612"/>
      <c r="AC153" s="612"/>
      <c r="AD153" s="612"/>
      <c r="AE153" s="590"/>
      <c r="AF153" s="590"/>
      <c r="AG153" s="590"/>
      <c r="AH153" s="590"/>
      <c r="AI153" s="590"/>
      <c r="AJ153" s="590"/>
      <c r="AK153" s="590"/>
      <c r="AL153" s="590"/>
    </row>
    <row r="154" spans="1:38" s="591" customFormat="1" ht="24" customHeight="1">
      <c r="A154" s="901"/>
      <c r="B154" s="865" t="str">
        <f>IF(ISBLANK(【入力シート】栽培計画書!$B$6),"",(【入力シート】栽培計画書!$B$6))</f>
        <v/>
      </c>
      <c r="C154" s="660" t="str">
        <f>IF(ISBLANK(【入力シート】栽培計画書!$E$21),"",(【入力シート】栽培計画書!$E$21))</f>
        <v/>
      </c>
      <c r="D154" s="872" t="str">
        <f>IF(ISBLANK(【入力シート】栽培計画書!$B$6),"",(【入力シート】栽培計画書!$B$6))</f>
        <v/>
      </c>
      <c r="E154" s="661" t="str">
        <f>IF(ISBLANK(【入力シート】栽培計画書!$H$21),"",(【入力シート】栽培計画書!$H$21))</f>
        <v/>
      </c>
      <c r="F154" s="592" t="s">
        <v>878</v>
      </c>
      <c r="G154" s="878" t="str">
        <f>IF(ISBLANK(【入力シート】栽培計画書!$B$6),"",(【入力シート】栽培計画書!$B$6))</f>
        <v/>
      </c>
      <c r="H154" s="880" t="str">
        <f>IF(ISBLANK(【入力シート】栽培計画書!$B$6),"",(【入力シート】栽培計画書!$B$6))</f>
        <v/>
      </c>
      <c r="I154" s="878" t="str">
        <f>IF(ISBLANK(【入力シート】栽培計画書!$B$6),"",(【入力シート】栽培計画書!$B$6))</f>
        <v/>
      </c>
      <c r="J154" s="933" t="str">
        <f>IF(ISBLANK(【入力シート】栽培計画書!$B$6),"",(【入力シート】栽培計画書!$B$6))</f>
        <v/>
      </c>
      <c r="K154" s="878" t="str">
        <f>IF(ISBLANK(【入力シート】栽培計画書!$B$6),"",(【入力シート】栽培計画書!$B$6))</f>
        <v/>
      </c>
      <c r="L154" s="936" t="str">
        <f>IF(ISBLANK(【入力シート】栽培計画書!$B$6),"",(【入力シート】栽培計画書!$B$6))</f>
        <v/>
      </c>
      <c r="M154" s="939" t="str">
        <f>IF(ISBLANK(【入力シート】栽培計画書!$B$6),"",(【入力シート】栽培計画書!$B$6))</f>
        <v/>
      </c>
      <c r="N154" s="590"/>
      <c r="O154" s="662" t="str">
        <f>IF(ISNUMBER(SEARCH("施設", C151)), "施設", IF(ISNUMBER(SEARCH("露地", C151)), "露地", "露地施設"))</f>
        <v>露地施設</v>
      </c>
      <c r="P154" s="590"/>
      <c r="Q154" s="588"/>
      <c r="R154" s="588"/>
      <c r="S154" s="588" t="s">
        <v>837</v>
      </c>
      <c r="T154" s="575"/>
      <c r="U154" s="588"/>
      <c r="V154" s="588"/>
      <c r="W154" s="588"/>
      <c r="X154" s="588"/>
      <c r="Y154" s="588"/>
      <c r="Z154" s="612"/>
      <c r="AA154" s="630"/>
      <c r="AB154" s="612"/>
      <c r="AC154" s="612"/>
      <c r="AD154" s="612"/>
      <c r="AE154" s="590"/>
      <c r="AF154" s="590"/>
      <c r="AG154" s="590"/>
      <c r="AH154" s="590"/>
      <c r="AI154" s="590"/>
      <c r="AJ154" s="590"/>
      <c r="AK154" s="590"/>
      <c r="AL154" s="590"/>
    </row>
    <row r="155" spans="1:38" s="591" customFormat="1" ht="44.1" customHeight="1">
      <c r="A155" s="901"/>
      <c r="B155" s="865" t="str">
        <f>IF(ISBLANK(【入力シート】栽培計画書!$B$6),"",(【入力シート】栽培計画書!$B$6))</f>
        <v/>
      </c>
      <c r="C155" s="892" t="s">
        <v>880</v>
      </c>
      <c r="D155" s="893"/>
      <c r="E155" s="894"/>
      <c r="F155" s="895"/>
      <c r="G155" s="896" t="str">
        <f>IF(ISBLANK(【入力シート】栽培計画書!$M$21),"",(【入力シート】栽培計画書!$M$21))</f>
        <v/>
      </c>
      <c r="H155" s="897"/>
      <c r="I155" s="897"/>
      <c r="J155" s="897"/>
      <c r="K155" s="897"/>
      <c r="L155" s="897"/>
      <c r="M155" s="898"/>
      <c r="N155" s="590"/>
      <c r="O155" s="590"/>
      <c r="P155" s="590"/>
      <c r="Q155" s="588"/>
      <c r="R155" s="588"/>
      <c r="S155" s="588" t="s">
        <v>527</v>
      </c>
      <c r="T155" s="575"/>
      <c r="U155" s="588"/>
      <c r="V155" s="588"/>
      <c r="W155" s="588"/>
      <c r="X155" s="588"/>
      <c r="Y155" s="588"/>
      <c r="Z155" s="612"/>
      <c r="AA155" s="630"/>
      <c r="AB155" s="612"/>
      <c r="AC155" s="612"/>
      <c r="AD155" s="612"/>
      <c r="AE155" s="590"/>
      <c r="AF155" s="590"/>
      <c r="AG155" s="590"/>
      <c r="AH155" s="590"/>
      <c r="AI155" s="590"/>
      <c r="AJ155" s="590"/>
      <c r="AK155" s="590"/>
      <c r="AL155" s="590"/>
    </row>
    <row r="156" spans="1:38" s="591" customFormat="1" ht="44.1" customHeight="1">
      <c r="A156" s="901"/>
      <c r="B156" s="865" t="str">
        <f>IF(ISBLANK(【入力シート】栽培計画書!$B$6),"",(【入力シート】栽培計画書!$B$6))</f>
        <v/>
      </c>
      <c r="C156" s="881" t="s">
        <v>881</v>
      </c>
      <c r="D156" s="881"/>
      <c r="E156" s="881"/>
      <c r="F156" s="882"/>
      <c r="G156" s="883" t="str">
        <f>IF(ISBLANK(【入力シート】栽培計画書!$Q$21),"",(【入力シート】栽培計画書!$Q$21))</f>
        <v/>
      </c>
      <c r="H156" s="884"/>
      <c r="I156" s="884"/>
      <c r="J156" s="884"/>
      <c r="K156" s="884"/>
      <c r="L156" s="884"/>
      <c r="M156" s="885"/>
      <c r="N156" s="590"/>
      <c r="O156" s="590"/>
      <c r="P156" s="590"/>
      <c r="Q156" s="588"/>
      <c r="R156" s="588"/>
      <c r="S156" s="588" t="s">
        <v>528</v>
      </c>
      <c r="T156" s="575"/>
      <c r="U156" s="588"/>
      <c r="V156" s="588"/>
      <c r="W156" s="588"/>
      <c r="X156" s="588"/>
      <c r="Y156" s="588"/>
      <c r="Z156" s="612"/>
      <c r="AA156" s="630"/>
      <c r="AB156" s="612"/>
      <c r="AC156" s="612"/>
      <c r="AD156" s="612"/>
      <c r="AE156" s="590"/>
      <c r="AF156" s="590"/>
      <c r="AG156" s="590"/>
      <c r="AH156" s="590"/>
      <c r="AI156" s="590"/>
      <c r="AJ156" s="590"/>
      <c r="AK156" s="590"/>
      <c r="AL156" s="590"/>
    </row>
    <row r="157" spans="1:38" s="591" customFormat="1" ht="44.1" customHeight="1" thickBot="1">
      <c r="A157" s="902"/>
      <c r="B157" s="866" t="str">
        <f>IF(ISBLANK(【入力シート】栽培計画書!$B$6),"",(【入力シート】栽培計画書!$B$6))</f>
        <v/>
      </c>
      <c r="C157" s="886" t="s">
        <v>882</v>
      </c>
      <c r="D157" s="887"/>
      <c r="E157" s="887"/>
      <c r="F157" s="888"/>
      <c r="G157" s="889" t="str">
        <f>IF(ISBLANK(【入力シート】栽培計画書!$U$21),"",(【入力シート】栽培計画書!$U$21))</f>
        <v/>
      </c>
      <c r="H157" s="890"/>
      <c r="I157" s="890"/>
      <c r="J157" s="890"/>
      <c r="K157" s="890"/>
      <c r="L157" s="890"/>
      <c r="M157" s="891"/>
      <c r="N157" s="590"/>
      <c r="O157" s="590"/>
      <c r="P157" s="590"/>
      <c r="Q157" s="588"/>
      <c r="R157" s="588"/>
      <c r="S157" s="588" t="s">
        <v>531</v>
      </c>
      <c r="T157" s="575"/>
      <c r="U157" s="588"/>
      <c r="V157" s="588"/>
      <c r="W157" s="588"/>
      <c r="X157" s="588"/>
      <c r="Y157" s="588"/>
      <c r="Z157" s="612"/>
      <c r="AA157" s="630"/>
      <c r="AB157" s="612"/>
      <c r="AC157" s="612"/>
      <c r="AD157" s="612"/>
      <c r="AE157" s="590"/>
      <c r="AF157" s="590"/>
      <c r="AG157" s="590"/>
      <c r="AH157" s="590"/>
      <c r="AI157" s="590"/>
      <c r="AJ157" s="590"/>
      <c r="AK157" s="590"/>
      <c r="AL157" s="590"/>
    </row>
    <row r="158" spans="1:38" s="591" customFormat="1" ht="24" customHeight="1">
      <c r="A158" s="900" t="str">
        <f>IF(ISBLANK(【入力シート】栽培計画書!$B$22),"",(【入力シート】栽培計画書!$B$22))</f>
        <v/>
      </c>
      <c r="B158" s="864" t="str">
        <f>IF(ISBLANK(【入力シート】栽培計画書!$C$22),"",(【入力シート】栽培計画書!$C$22))</f>
        <v/>
      </c>
      <c r="C158" s="867" t="str">
        <f>IF(ISBLANK(【入力シート】栽培計画書!$D$22),"",(【入力シート】栽培計画書!$D$22))</f>
        <v/>
      </c>
      <c r="D158" s="870" t="str">
        <f>IF(ISBLANK(【入力シート】栽培計画書!$F$22),"",(【入力シート】栽培計画書!$F$22))</f>
        <v/>
      </c>
      <c r="E158" s="659" t="str">
        <f>IF(ISBLANK(【入力シート】栽培計画書!$G$22),"",(【入力シート】栽培計画書!$G$22))</f>
        <v/>
      </c>
      <c r="F158" s="589" t="s">
        <v>878</v>
      </c>
      <c r="G158" s="873" t="str">
        <f>IF(ISBLANK(【入力シート】栽培計画書!$I$22),"",(【入力シート】栽培計画書!$I$22))</f>
        <v/>
      </c>
      <c r="H158" s="899" t="str">
        <f>IF(ISBLANK(【入力シート】栽培計画書!$J$22),"",IF(OR(【入力シート】栽培計画書!$I$22=List!$E$2,【入力シート】栽培計画書!$I$22=List!$E$4),【入力シート】栽培計画書!$J$22&amp;"kg/10a",IF(【入力シート】栽培計画書!$I$22=List!$E$3,"播種量"&amp;【入力シート】栽培計画書!$J$22&amp;"kg/10a","")))</f>
        <v/>
      </c>
      <c r="I158" s="873" t="str">
        <f>IF(ISBLANK(【入力シート】栽培計画書!$N$22),"",(【入力シート】栽培計画書!$N$22))</f>
        <v/>
      </c>
      <c r="J158" s="931" t="str">
        <f>IF(ISBLANK(【入力シート】栽培計画書!$P$22),"",(【入力シート】栽培計画書!$P$22))</f>
        <v/>
      </c>
      <c r="K158" s="873" t="str">
        <f>IF(ISBLANK(【入力シート】栽培計画書!$R$22),"",(【入力シート】栽培計画書!$R$22))</f>
        <v/>
      </c>
      <c r="L158" s="934" t="str">
        <f>IF(ISBLANK(【入力シート】栽培計画書!$T$22),"",(【入力シート】栽培計画書!$T$22))</f>
        <v/>
      </c>
      <c r="M158" s="937" t="str">
        <f>IF(ISBLANK(【入力シート】栽培計画書!$V$22),"",(【入力シート】栽培計画書!$V$22))</f>
        <v/>
      </c>
      <c r="N158" s="590"/>
      <c r="O158" s="590"/>
      <c r="P158" s="590"/>
      <c r="Q158" s="588"/>
      <c r="R158" s="588"/>
      <c r="S158" s="588" t="s">
        <v>530</v>
      </c>
      <c r="T158" s="575"/>
      <c r="U158" s="588"/>
      <c r="V158" s="588"/>
      <c r="W158" s="588"/>
      <c r="X158" s="588"/>
      <c r="Y158" s="588"/>
      <c r="Z158" s="612"/>
      <c r="AA158" s="630"/>
      <c r="AB158" s="612"/>
      <c r="AC158" s="612"/>
      <c r="AD158" s="612"/>
      <c r="AE158" s="590"/>
      <c r="AF158" s="590"/>
      <c r="AG158" s="590"/>
      <c r="AH158" s="590"/>
      <c r="AI158" s="590"/>
      <c r="AJ158" s="590"/>
      <c r="AK158" s="590"/>
      <c r="AL158" s="590"/>
    </row>
    <row r="159" spans="1:38" s="591" customFormat="1" ht="12" customHeight="1">
      <c r="A159" s="901"/>
      <c r="B159" s="865" t="str">
        <f>IF(ISBLANK(【入力シート】栽培計画書!$B$6),"",(【入力シート】栽培計画書!$B$6))</f>
        <v/>
      </c>
      <c r="C159" s="868" t="str">
        <f>IF(ISBLANK(【入力シート】栽培計画書!$B$6),"",(【入力シート】栽培計画書!$B$6))</f>
        <v/>
      </c>
      <c r="D159" s="871" t="str">
        <f>IF(ISBLANK(【入力シート】栽培計画書!$B$6),"",(【入力シート】栽培計画書!$B$6))</f>
        <v/>
      </c>
      <c r="E159" s="875" t="s">
        <v>879</v>
      </c>
      <c r="F159" s="876"/>
      <c r="G159" s="874" t="str">
        <f>IF(ISBLANK(【入力シート】栽培計画書!$B$6),"",(【入力シート】栽培計画書!$B$6))</f>
        <v/>
      </c>
      <c r="H159" s="879" t="str">
        <f>IF(ISBLANK(【入力シート】栽培計画書!$B$6),"",(【入力シート】栽培計画書!$B$6))</f>
        <v/>
      </c>
      <c r="I159" s="874" t="str">
        <f>IF(ISBLANK(【入力シート】栽培計画書!$B$6),"",(【入力シート】栽培計画書!$B$6))</f>
        <v/>
      </c>
      <c r="J159" s="932" t="str">
        <f>IF(ISBLANK(【入力シート】栽培計画書!$B$6),"",(【入力シート】栽培計画書!$B$6))</f>
        <v/>
      </c>
      <c r="K159" s="874" t="str">
        <f>IF(ISBLANK(【入力シート】栽培計画書!$B$6),"",(【入力シート】栽培計画書!$B$6))</f>
        <v/>
      </c>
      <c r="L159" s="935" t="str">
        <f>IF(ISBLANK(【入力シート】栽培計画書!$B$6),"",(【入力シート】栽培計画書!$B$6))</f>
        <v/>
      </c>
      <c r="M159" s="938" t="str">
        <f>IF(ISBLANK(【入力シート】栽培計画書!$B$6),"",(【入力シート】栽培計画書!$B$6))</f>
        <v/>
      </c>
      <c r="N159" s="590"/>
      <c r="O159" s="590"/>
      <c r="P159" s="590"/>
      <c r="Q159" s="588"/>
      <c r="R159" s="588"/>
      <c r="S159" s="588"/>
      <c r="T159" s="575"/>
      <c r="U159" s="588"/>
      <c r="V159" s="588"/>
      <c r="W159" s="588"/>
      <c r="X159" s="588"/>
      <c r="Y159" s="588"/>
      <c r="Z159" s="612"/>
      <c r="AA159" s="630"/>
      <c r="AB159" s="612"/>
      <c r="AC159" s="612"/>
      <c r="AD159" s="612"/>
      <c r="AE159" s="590"/>
      <c r="AF159" s="590"/>
      <c r="AG159" s="590"/>
      <c r="AH159" s="590"/>
      <c r="AI159" s="590"/>
      <c r="AJ159" s="590"/>
      <c r="AK159" s="590"/>
      <c r="AL159" s="590"/>
    </row>
    <row r="160" spans="1:38" s="591" customFormat="1" ht="12" customHeight="1">
      <c r="A160" s="901"/>
      <c r="B160" s="865" t="str">
        <f>IF(ISBLANK(【入力シート】栽培計画書!$B$6),"",(【入力シート】栽培計画書!$B$6))</f>
        <v/>
      </c>
      <c r="C160" s="869" t="str">
        <f>IF(ISBLANK(【入力シート】栽培計画書!$B$6),"",(【入力シート】栽培計画書!$B$6))</f>
        <v/>
      </c>
      <c r="D160" s="871" t="str">
        <f>IF(ISBLANK(【入力シート】栽培計画書!$B$6),"",(【入力シート】栽培計画書!$B$6))</f>
        <v/>
      </c>
      <c r="E160" s="875"/>
      <c r="F160" s="876"/>
      <c r="G160" s="877" t="str">
        <f>IF(ISBLANK(【入力シート】栽培計画書!$K$22),"",(【入力シート】栽培計画書!$K$22))</f>
        <v/>
      </c>
      <c r="H160" s="879" t="str">
        <f>IF(ISBLANK(【入力シート】栽培計画書!$L$22),"",IF(OR(【入力シート】栽培計画書!$K$22=List!$E$2,【入力シート】栽培計画書!$K$22=List!$E$4),【入力シート】栽培計画書!$L$22&amp;"kg/10a",IF(【入力シート】栽培計画書!$K$22=List!$E$3,"播種量"&amp;【入力シート】栽培計画書!$L$22&amp;"kg/10a","")))</f>
        <v/>
      </c>
      <c r="I160" s="877" t="str">
        <f>IF(ISBLANK(【入力シート】栽培計画書!$O$22),"",(【入力シート】栽培計画書!$O$22))</f>
        <v/>
      </c>
      <c r="J160" s="932" t="str">
        <f>IF(ISBLANK(【入力シート】栽培計画書!$N$6),"",(【入力シート】栽培計画書!$N$6))</f>
        <v/>
      </c>
      <c r="K160" s="877" t="str">
        <f>IF(ISBLANK(【入力シート】栽培計画書!$S$22),"",(【入力シート】栽培計画書!$S$22))</f>
        <v/>
      </c>
      <c r="L160" s="935" t="str">
        <f>IF(ISBLANK(【入力シート】栽培計画書!$N$6),"",(【入力シート】栽培計画書!$N$6))</f>
        <v/>
      </c>
      <c r="M160" s="938" t="str">
        <f>IF(ISBLANK(【入力シート】栽培計画書!$B$6),"",(【入力シート】栽培計画書!$B$6))</f>
        <v/>
      </c>
      <c r="N160" s="590"/>
      <c r="O160" s="590"/>
      <c r="P160" s="590"/>
      <c r="Q160" s="588"/>
      <c r="R160" s="588"/>
      <c r="S160" s="588"/>
      <c r="T160" s="575"/>
      <c r="U160" s="588"/>
      <c r="V160" s="588"/>
      <c r="W160" s="588"/>
      <c r="X160" s="588"/>
      <c r="Y160" s="588"/>
      <c r="Z160" s="612"/>
      <c r="AA160" s="630"/>
      <c r="AB160" s="612"/>
      <c r="AC160" s="612"/>
      <c r="AD160" s="612"/>
      <c r="AE160" s="590"/>
      <c r="AF160" s="590"/>
      <c r="AG160" s="590"/>
      <c r="AH160" s="590"/>
      <c r="AI160" s="590"/>
      <c r="AJ160" s="590"/>
      <c r="AK160" s="590"/>
      <c r="AL160" s="590"/>
    </row>
    <row r="161" spans="1:38" s="591" customFormat="1" ht="24" customHeight="1">
      <c r="A161" s="901"/>
      <c r="B161" s="865" t="str">
        <f>IF(ISBLANK(【入力シート】栽培計画書!$B$6),"",(【入力シート】栽培計画書!$B$6))</f>
        <v/>
      </c>
      <c r="C161" s="660" t="str">
        <f>IF(ISBLANK(【入力シート】栽培計画書!$E$22),"",(【入力シート】栽培計画書!$E$22))</f>
        <v/>
      </c>
      <c r="D161" s="872" t="str">
        <f>IF(ISBLANK(【入力シート】栽培計画書!$B$6),"",(【入力シート】栽培計画書!$B$6))</f>
        <v/>
      </c>
      <c r="E161" s="661" t="str">
        <f>IF(ISBLANK(【入力シート】栽培計画書!$H$22),"",(【入力シート】栽培計画書!$H$22))</f>
        <v/>
      </c>
      <c r="F161" s="592" t="s">
        <v>878</v>
      </c>
      <c r="G161" s="878" t="str">
        <f>IF(ISBLANK(【入力シート】栽培計画書!$B$6),"",(【入力シート】栽培計画書!$B$6))</f>
        <v/>
      </c>
      <c r="H161" s="880" t="str">
        <f>IF(ISBLANK(【入力シート】栽培計画書!$B$6),"",(【入力シート】栽培計画書!$B$6))</f>
        <v/>
      </c>
      <c r="I161" s="878" t="str">
        <f>IF(ISBLANK(【入力シート】栽培計画書!$B$6),"",(【入力シート】栽培計画書!$B$6))</f>
        <v/>
      </c>
      <c r="J161" s="933" t="str">
        <f>IF(ISBLANK(【入力シート】栽培計画書!$B$6),"",(【入力シート】栽培計画書!$B$6))</f>
        <v/>
      </c>
      <c r="K161" s="878" t="str">
        <f>IF(ISBLANK(【入力シート】栽培計画書!$B$6),"",(【入力シート】栽培計画書!$B$6))</f>
        <v/>
      </c>
      <c r="L161" s="936" t="str">
        <f>IF(ISBLANK(【入力シート】栽培計画書!$B$6),"",(【入力シート】栽培計画書!$B$6))</f>
        <v/>
      </c>
      <c r="M161" s="939" t="str">
        <f>IF(ISBLANK(【入力シート】栽培計画書!$B$6),"",(【入力シート】栽培計画書!$B$6))</f>
        <v/>
      </c>
      <c r="N161" s="590"/>
      <c r="O161" s="663" t="str">
        <f>IF(ISNUMBER(SEARCH("施設", C158)), "施設", IF(ISNUMBER(SEARCH("露地", C158)), "露地", "露地施設"))</f>
        <v>露地施設</v>
      </c>
      <c r="P161" s="590"/>
      <c r="Q161" s="588"/>
      <c r="R161" s="588"/>
      <c r="S161" s="588"/>
      <c r="T161" s="575"/>
      <c r="U161" s="588"/>
      <c r="V161" s="588"/>
      <c r="W161" s="588"/>
      <c r="X161" s="588"/>
      <c r="Y161" s="588"/>
      <c r="Z161" s="612"/>
      <c r="AA161" s="630"/>
      <c r="AB161" s="612"/>
      <c r="AC161" s="612"/>
      <c r="AD161" s="612"/>
      <c r="AE161" s="590"/>
      <c r="AF161" s="590"/>
      <c r="AG161" s="590"/>
      <c r="AH161" s="590"/>
      <c r="AI161" s="590"/>
      <c r="AJ161" s="590"/>
      <c r="AK161" s="590"/>
      <c r="AL161" s="590"/>
    </row>
    <row r="162" spans="1:38" s="591" customFormat="1" ht="44.1" customHeight="1">
      <c r="A162" s="901"/>
      <c r="B162" s="865" t="str">
        <f>IF(ISBLANK(【入力シート】栽培計画書!$B$6),"",(【入力シート】栽培計画書!$B$6))</f>
        <v/>
      </c>
      <c r="C162" s="892" t="s">
        <v>880</v>
      </c>
      <c r="D162" s="893"/>
      <c r="E162" s="894"/>
      <c r="F162" s="895"/>
      <c r="G162" s="896" t="str">
        <f>IF(ISBLANK(【入力シート】栽培計画書!$M$22),"",(【入力シート】栽培計画書!$M$22))</f>
        <v/>
      </c>
      <c r="H162" s="897"/>
      <c r="I162" s="897"/>
      <c r="J162" s="897"/>
      <c r="K162" s="897"/>
      <c r="L162" s="897"/>
      <c r="M162" s="898"/>
      <c r="N162" s="590"/>
      <c r="O162" s="590"/>
      <c r="P162" s="590"/>
      <c r="Q162" s="588"/>
      <c r="R162" s="588"/>
      <c r="S162" s="588"/>
      <c r="T162" s="575"/>
      <c r="U162" s="588"/>
      <c r="V162" s="588"/>
      <c r="W162" s="588"/>
      <c r="X162" s="588"/>
      <c r="Y162" s="588"/>
      <c r="Z162" s="612"/>
      <c r="AA162" s="630"/>
      <c r="AB162" s="612"/>
      <c r="AC162" s="612"/>
      <c r="AD162" s="612"/>
      <c r="AE162" s="590"/>
      <c r="AF162" s="590"/>
      <c r="AG162" s="590"/>
      <c r="AH162" s="590"/>
      <c r="AI162" s="590"/>
      <c r="AJ162" s="590"/>
      <c r="AK162" s="590"/>
      <c r="AL162" s="590"/>
    </row>
    <row r="163" spans="1:38" s="591" customFormat="1" ht="44.1" customHeight="1">
      <c r="A163" s="901"/>
      <c r="B163" s="865" t="str">
        <f>IF(ISBLANK(【入力シート】栽培計画書!$B$6),"",(【入力シート】栽培計画書!$B$6))</f>
        <v/>
      </c>
      <c r="C163" s="881" t="s">
        <v>881</v>
      </c>
      <c r="D163" s="881"/>
      <c r="E163" s="881"/>
      <c r="F163" s="882"/>
      <c r="G163" s="883" t="str">
        <f>IF(ISBLANK(【入力シート】栽培計画書!$Q$22),"",(【入力シート】栽培計画書!$Q$22))</f>
        <v/>
      </c>
      <c r="H163" s="884"/>
      <c r="I163" s="884"/>
      <c r="J163" s="884"/>
      <c r="K163" s="884"/>
      <c r="L163" s="884"/>
      <c r="M163" s="885"/>
      <c r="N163" s="590"/>
      <c r="O163" s="590"/>
      <c r="P163" s="590"/>
      <c r="Q163" s="590"/>
      <c r="R163" s="590"/>
      <c r="S163" s="590"/>
      <c r="T163" s="590"/>
      <c r="U163" s="590"/>
      <c r="V163" s="590"/>
      <c r="W163" s="590"/>
      <c r="X163" s="590"/>
      <c r="Y163" s="590"/>
      <c r="Z163" s="612"/>
      <c r="AA163" s="630"/>
      <c r="AB163" s="612"/>
      <c r="AC163" s="612"/>
      <c r="AD163" s="612"/>
      <c r="AE163" s="590"/>
      <c r="AF163" s="590"/>
      <c r="AG163" s="590"/>
      <c r="AH163" s="590"/>
      <c r="AI163" s="590"/>
      <c r="AJ163" s="590"/>
      <c r="AK163" s="590"/>
      <c r="AL163" s="590"/>
    </row>
    <row r="164" spans="1:38" s="591" customFormat="1" ht="44.1" customHeight="1" thickBot="1">
      <c r="A164" s="902"/>
      <c r="B164" s="866" t="str">
        <f>IF(ISBLANK(【入力シート】栽培計画書!$B$6),"",(【入力シート】栽培計画書!$B$6))</f>
        <v/>
      </c>
      <c r="C164" s="886" t="s">
        <v>882</v>
      </c>
      <c r="D164" s="887"/>
      <c r="E164" s="887"/>
      <c r="F164" s="888"/>
      <c r="G164" s="889" t="str">
        <f>IF(ISBLANK(【入力シート】栽培計画書!$U$22),"",(【入力シート】栽培計画書!$U$22))</f>
        <v/>
      </c>
      <c r="H164" s="890"/>
      <c r="I164" s="890"/>
      <c r="J164" s="890"/>
      <c r="K164" s="890"/>
      <c r="L164" s="890"/>
      <c r="M164" s="891"/>
      <c r="N164" s="590"/>
      <c r="O164" s="590"/>
      <c r="P164" s="590"/>
      <c r="Q164" s="590"/>
      <c r="R164" s="590"/>
      <c r="S164" s="590"/>
      <c r="T164" s="590"/>
      <c r="U164" s="590"/>
      <c r="V164" s="590"/>
      <c r="W164" s="590"/>
      <c r="X164" s="590"/>
      <c r="Y164" s="590"/>
      <c r="Z164" s="553"/>
      <c r="AA164" s="553"/>
      <c r="AB164" s="553"/>
      <c r="AC164" s="553"/>
      <c r="AD164" s="553"/>
      <c r="AE164" s="590"/>
      <c r="AF164" s="590"/>
      <c r="AG164" s="590"/>
      <c r="AH164" s="597"/>
      <c r="AI164" s="590"/>
      <c r="AJ164" s="590"/>
      <c r="AK164" s="590"/>
      <c r="AL164" s="590"/>
    </row>
    <row r="165" spans="1:38" s="591" customFormat="1" ht="24" customHeight="1">
      <c r="A165" s="900" t="str">
        <f>IF(ISBLANK(【入力シート】栽培計画書!$B$23),"",(【入力シート】栽培計画書!$B$23))</f>
        <v/>
      </c>
      <c r="B165" s="864" t="str">
        <f>IF(ISBLANK(【入力シート】栽培計画書!$C$23),"",(【入力シート】栽培計画書!$C$23))</f>
        <v/>
      </c>
      <c r="C165" s="867" t="str">
        <f>IF(ISBLANK(【入力シート】栽培計画書!$D$23),"",(【入力シート】栽培計画書!$D$23))</f>
        <v/>
      </c>
      <c r="D165" s="870" t="str">
        <f>IF(ISBLANK(【入力シート】栽培計画書!$F$23),"",(【入力シート】栽培計画書!$F$23))</f>
        <v/>
      </c>
      <c r="E165" s="659" t="str">
        <f>IF(ISBLANK(【入力シート】栽培計画書!$G$23),"",(【入力シート】栽培計画書!$G$23))</f>
        <v/>
      </c>
      <c r="F165" s="589" t="s">
        <v>878</v>
      </c>
      <c r="G165" s="873" t="str">
        <f>IF(ISBLANK(【入力シート】栽培計画書!$I$23),"",(【入力シート】栽培計画書!$I$23))</f>
        <v/>
      </c>
      <c r="H165" s="899" t="str">
        <f>IF(ISBLANK(【入力シート】栽培計画書!$J$23),"",IF(OR(【入力シート】栽培計画書!$I$23=List!$E$2,【入力シート】栽培計画書!$I$23=List!$E$4),【入力シート】栽培計画書!$J$23&amp;"kg/10a",IF(【入力シート】栽培計画書!$I$23=List!$E$3,"播種量"&amp;【入力シート】栽培計画書!$J$23&amp;"kg/10a","")))</f>
        <v/>
      </c>
      <c r="I165" s="873" t="str">
        <f>IF(ISBLANK(【入力シート】栽培計画書!$N$23),"",(【入力シート】栽培計画書!$N$23))</f>
        <v/>
      </c>
      <c r="J165" s="931" t="str">
        <f>IF(ISBLANK(【入力シート】栽培計画書!$P$23),"",(【入力シート】栽培計画書!$P$23))</f>
        <v/>
      </c>
      <c r="K165" s="873" t="str">
        <f>IF(ISBLANK(【入力シート】栽培計画書!$R$23),"",(【入力シート】栽培計画書!$R$23))</f>
        <v/>
      </c>
      <c r="L165" s="934" t="str">
        <f>IF(ISBLANK(【入力シート】栽培計画書!$T$23),"",(【入力シート】栽培計画書!$T$23))</f>
        <v/>
      </c>
      <c r="M165" s="937" t="str">
        <f>IF(ISBLANK(【入力シート】栽培計画書!$V$23),"",(【入力シート】栽培計画書!$V$23))</f>
        <v/>
      </c>
      <c r="N165" s="590"/>
      <c r="O165" s="590"/>
      <c r="P165" s="612"/>
      <c r="Q165" s="649"/>
      <c r="R165" s="612"/>
      <c r="S165" s="612"/>
      <c r="T165" s="612"/>
      <c r="U165" s="612"/>
      <c r="V165" s="612"/>
      <c r="W165" s="612"/>
      <c r="X165" s="612"/>
      <c r="Y165" s="612"/>
      <c r="Z165" s="553"/>
      <c r="AA165" s="553"/>
      <c r="AB165" s="553"/>
      <c r="AC165" s="553"/>
      <c r="AD165" s="553"/>
      <c r="AE165" s="590"/>
      <c r="AF165" s="590"/>
      <c r="AG165" s="590"/>
      <c r="AH165" s="590"/>
      <c r="AI165" s="590"/>
      <c r="AJ165" s="590"/>
      <c r="AK165" s="590"/>
      <c r="AL165" s="590"/>
    </row>
    <row r="166" spans="1:38" s="591" customFormat="1" ht="12" customHeight="1">
      <c r="A166" s="901"/>
      <c r="B166" s="865" t="str">
        <f>IF(ISBLANK(【入力シート】栽培計画書!$B$6),"",(【入力シート】栽培計画書!$B$6))</f>
        <v/>
      </c>
      <c r="C166" s="868" t="str">
        <f>IF(ISBLANK(【入力シート】栽培計画書!$B$6),"",(【入力シート】栽培計画書!$B$6))</f>
        <v/>
      </c>
      <c r="D166" s="871" t="str">
        <f>IF(ISBLANK(【入力シート】栽培計画書!$B$6),"",(【入力シート】栽培計画書!$B$6))</f>
        <v/>
      </c>
      <c r="E166" s="875" t="s">
        <v>879</v>
      </c>
      <c r="F166" s="876"/>
      <c r="G166" s="874" t="str">
        <f>IF(ISBLANK(【入力シート】栽培計画書!$B$6),"",(【入力シート】栽培計画書!$B$6))</f>
        <v/>
      </c>
      <c r="H166" s="879" t="str">
        <f>IF(ISBLANK(【入力シート】栽培計画書!$B$6),"",(【入力シート】栽培計画書!$B$6))</f>
        <v/>
      </c>
      <c r="I166" s="874" t="str">
        <f>IF(ISBLANK(【入力シート】栽培計画書!$B$6),"",(【入力シート】栽培計画書!$B$6))</f>
        <v/>
      </c>
      <c r="J166" s="932" t="str">
        <f>IF(ISBLANK(【入力シート】栽培計画書!$B$6),"",(【入力シート】栽培計画書!$B$6))</f>
        <v/>
      </c>
      <c r="K166" s="874" t="str">
        <f>IF(ISBLANK(【入力シート】栽培計画書!$B$6),"",(【入力シート】栽培計画書!$B$6))</f>
        <v/>
      </c>
      <c r="L166" s="935" t="str">
        <f>IF(ISBLANK(【入力シート】栽培計画書!$B$6),"",(【入力シート】栽培計画書!$B$6))</f>
        <v/>
      </c>
      <c r="M166" s="938" t="str">
        <f>IF(ISBLANK(【入力シート】栽培計画書!$B$6),"",(【入力シート】栽培計画書!$B$6))</f>
        <v/>
      </c>
      <c r="N166" s="590"/>
      <c r="O166" s="590"/>
      <c r="P166" s="612"/>
      <c r="Q166" s="612"/>
      <c r="R166" s="612"/>
      <c r="S166" s="612"/>
      <c r="T166" s="612"/>
      <c r="U166" s="612"/>
      <c r="V166" s="612"/>
      <c r="W166" s="612"/>
      <c r="X166" s="612"/>
      <c r="Y166" s="612"/>
      <c r="Z166" s="553"/>
      <c r="AA166" s="553"/>
      <c r="AB166" s="553"/>
      <c r="AC166" s="553"/>
      <c r="AD166" s="553"/>
      <c r="AE166" s="590"/>
      <c r="AF166" s="590"/>
      <c r="AG166" s="590"/>
      <c r="AH166" s="590"/>
      <c r="AI166" s="590"/>
      <c r="AJ166" s="590"/>
      <c r="AK166" s="590"/>
      <c r="AL166" s="590"/>
    </row>
    <row r="167" spans="1:38" s="591" customFormat="1" ht="12" customHeight="1">
      <c r="A167" s="901"/>
      <c r="B167" s="865" t="str">
        <f>IF(ISBLANK(【入力シート】栽培計画書!$B$6),"",(【入力シート】栽培計画書!$B$6))</f>
        <v/>
      </c>
      <c r="C167" s="869" t="str">
        <f>IF(ISBLANK(【入力シート】栽培計画書!$B$6),"",(【入力シート】栽培計画書!$B$6))</f>
        <v/>
      </c>
      <c r="D167" s="871" t="str">
        <f>IF(ISBLANK(【入力シート】栽培計画書!$B$6),"",(【入力シート】栽培計画書!$B$6))</f>
        <v/>
      </c>
      <c r="E167" s="875"/>
      <c r="F167" s="876"/>
      <c r="G167" s="877" t="str">
        <f>IF(ISBLANK(【入力シート】栽培計画書!$K$23),"",(【入力シート】栽培計画書!$K$23))</f>
        <v/>
      </c>
      <c r="H167" s="879" t="str">
        <f>IF(ISBLANK(【入力シート】栽培計画書!$L$23),"",IF(OR(【入力シート】栽培計画書!$K$23=List!$E$2,【入力シート】栽培計画書!$K$23=List!$E$4),【入力シート】栽培計画書!$L$23&amp;"kg/10a",IF(【入力シート】栽培計画書!$K$23=List!$E$3,"播種量"&amp;【入力シート】栽培計画書!$L$23&amp;"kg/10a","")))</f>
        <v/>
      </c>
      <c r="I167" s="877" t="str">
        <f>IF(ISBLANK(【入力シート】栽培計画書!$O$23),"",(【入力シート】栽培計画書!$O$23))</f>
        <v/>
      </c>
      <c r="J167" s="932" t="str">
        <f>IF(ISBLANK(【入力シート】栽培計画書!$N$6),"",(【入力シート】栽培計画書!$N$6))</f>
        <v/>
      </c>
      <c r="K167" s="877" t="str">
        <f>IF(ISBLANK(【入力シート】栽培計画書!$S$23),"",(【入力シート】栽培計画書!$S$23))</f>
        <v/>
      </c>
      <c r="L167" s="935" t="str">
        <f>IF(ISBLANK(【入力シート】栽培計画書!$N$6),"",(【入力シート】栽培計画書!$N$6))</f>
        <v/>
      </c>
      <c r="M167" s="938" t="str">
        <f>IF(ISBLANK(【入力シート】栽培計画書!$B$6),"",(【入力シート】栽培計画書!$B$6))</f>
        <v/>
      </c>
      <c r="N167" s="590"/>
      <c r="O167" s="590"/>
      <c r="P167" s="650"/>
      <c r="Q167" s="608"/>
      <c r="R167" s="608"/>
      <c r="S167" s="608"/>
      <c r="T167" s="608"/>
      <c r="U167" s="608"/>
      <c r="V167" s="608"/>
      <c r="W167" s="608"/>
      <c r="X167" s="608"/>
      <c r="Y167" s="608"/>
      <c r="Z167" s="553"/>
      <c r="AA167" s="553"/>
      <c r="AB167" s="553"/>
      <c r="AC167" s="553"/>
      <c r="AD167" s="553"/>
      <c r="AE167" s="590"/>
      <c r="AF167" s="590"/>
      <c r="AG167" s="590"/>
      <c r="AH167" s="590"/>
      <c r="AI167" s="590"/>
      <c r="AJ167" s="590"/>
      <c r="AK167" s="590"/>
      <c r="AL167" s="590"/>
    </row>
    <row r="168" spans="1:38" s="591" customFormat="1" ht="24" customHeight="1">
      <c r="A168" s="901"/>
      <c r="B168" s="865" t="str">
        <f>IF(ISBLANK(【入力シート】栽培計画書!$B$6),"",(【入力シート】栽培計画書!$B$6))</f>
        <v/>
      </c>
      <c r="C168" s="660" t="str">
        <f>IF(ISBLANK(【入力シート】栽培計画書!$E$23),"",(【入力シート】栽培計画書!$E$23))</f>
        <v/>
      </c>
      <c r="D168" s="872" t="str">
        <f>IF(ISBLANK(【入力シート】栽培計画書!$B$6),"",(【入力シート】栽培計画書!$B$6))</f>
        <v/>
      </c>
      <c r="E168" s="661" t="str">
        <f>IF(ISBLANK(【入力シート】栽培計画書!$H$23),"",(【入力シート】栽培計画書!$H$23))</f>
        <v/>
      </c>
      <c r="F168" s="592" t="s">
        <v>878</v>
      </c>
      <c r="G168" s="878" t="str">
        <f>IF(ISBLANK(【入力シート】栽培計画書!$B$6),"",(【入力シート】栽培計画書!$B$6))</f>
        <v/>
      </c>
      <c r="H168" s="880" t="str">
        <f>IF(ISBLANK(【入力シート】栽培計画書!$B$6),"",(【入力シート】栽培計画書!$B$6))</f>
        <v/>
      </c>
      <c r="I168" s="878" t="str">
        <f>IF(ISBLANK(【入力シート】栽培計画書!$B$6),"",(【入力シート】栽培計画書!$B$6))</f>
        <v/>
      </c>
      <c r="J168" s="933" t="str">
        <f>IF(ISBLANK(【入力シート】栽培計画書!$B$6),"",(【入力シート】栽培計画書!$B$6))</f>
        <v/>
      </c>
      <c r="K168" s="878" t="str">
        <f>IF(ISBLANK(【入力シート】栽培計画書!$B$6),"",(【入力シート】栽培計画書!$B$6))</f>
        <v/>
      </c>
      <c r="L168" s="936" t="str">
        <f>IF(ISBLANK(【入力シート】栽培計画書!$B$6),"",(【入力シート】栽培計画書!$B$6))</f>
        <v/>
      </c>
      <c r="M168" s="939" t="str">
        <f>IF(ISBLANK(【入力シート】栽培計画書!$B$6),"",(【入力シート】栽培計画書!$B$6))</f>
        <v/>
      </c>
      <c r="N168" s="590"/>
      <c r="O168" s="663" t="str">
        <f>IF(ISNUMBER(SEARCH("施設", C165)), "施設", IF(ISNUMBER(SEARCH("露地", C165)), "露地", "露地施設"))</f>
        <v>露地施設</v>
      </c>
      <c r="P168" s="636"/>
      <c r="Q168" s="608"/>
      <c r="R168" s="608"/>
      <c r="S168" s="608"/>
      <c r="T168" s="608"/>
      <c r="U168" s="608"/>
      <c r="V168" s="608"/>
      <c r="W168" s="608"/>
      <c r="X168" s="608"/>
      <c r="Y168" s="608"/>
      <c r="Z168" s="553"/>
      <c r="AA168" s="553"/>
      <c r="AB168" s="553"/>
      <c r="AC168" s="553"/>
      <c r="AD168" s="553"/>
      <c r="AE168" s="590"/>
      <c r="AF168" s="590"/>
      <c r="AG168" s="590"/>
      <c r="AH168" s="590"/>
      <c r="AI168" s="590"/>
      <c r="AJ168" s="590"/>
      <c r="AK168" s="590"/>
      <c r="AL168" s="590"/>
    </row>
    <row r="169" spans="1:38" s="591" customFormat="1" ht="44.1" customHeight="1">
      <c r="A169" s="901"/>
      <c r="B169" s="865" t="str">
        <f>IF(ISBLANK(【入力シート】栽培計画書!$B$6),"",(【入力シート】栽培計画書!$B$6))</f>
        <v/>
      </c>
      <c r="C169" s="892" t="s">
        <v>880</v>
      </c>
      <c r="D169" s="893"/>
      <c r="E169" s="894"/>
      <c r="F169" s="895"/>
      <c r="G169" s="896" t="str">
        <f>IF(ISBLANK(【入力シート】栽培計画書!$M$23),"",(【入力シート】栽培計画書!$M$23))</f>
        <v/>
      </c>
      <c r="H169" s="897"/>
      <c r="I169" s="897"/>
      <c r="J169" s="897"/>
      <c r="K169" s="897"/>
      <c r="L169" s="897"/>
      <c r="M169" s="898"/>
      <c r="N169" s="590"/>
      <c r="O169" s="590"/>
      <c r="P169" s="636"/>
      <c r="Q169" s="608"/>
      <c r="R169" s="608"/>
      <c r="S169" s="608"/>
      <c r="T169" s="608"/>
      <c r="U169" s="608"/>
      <c r="V169" s="608"/>
      <c r="W169" s="608"/>
      <c r="X169" s="608"/>
      <c r="Y169" s="608"/>
      <c r="Z169" s="553"/>
      <c r="AA169" s="553"/>
      <c r="AB169" s="553"/>
      <c r="AC169" s="553"/>
      <c r="AD169" s="553"/>
      <c r="AE169" s="590"/>
      <c r="AF169" s="590"/>
      <c r="AG169" s="590"/>
      <c r="AH169" s="590"/>
      <c r="AI169" s="590"/>
      <c r="AJ169" s="590"/>
      <c r="AK169" s="590"/>
      <c r="AL169" s="590"/>
    </row>
    <row r="170" spans="1:38" s="591" customFormat="1" ht="44.1" customHeight="1">
      <c r="A170" s="901"/>
      <c r="B170" s="865" t="str">
        <f>IF(ISBLANK(【入力シート】栽培計画書!$B$6),"",(【入力シート】栽培計画書!$B$6))</f>
        <v/>
      </c>
      <c r="C170" s="881" t="s">
        <v>881</v>
      </c>
      <c r="D170" s="881"/>
      <c r="E170" s="881"/>
      <c r="F170" s="882"/>
      <c r="G170" s="883" t="str">
        <f>IF(ISBLANK(【入力シート】栽培計画書!$Q$23),"",(【入力シート】栽培計画書!$Q$23))</f>
        <v/>
      </c>
      <c r="H170" s="884"/>
      <c r="I170" s="884"/>
      <c r="J170" s="884"/>
      <c r="K170" s="884"/>
      <c r="L170" s="884"/>
      <c r="M170" s="885"/>
      <c r="N170" s="590"/>
      <c r="O170" s="590"/>
      <c r="P170" s="636"/>
      <c r="Q170" s="608"/>
      <c r="R170" s="608"/>
      <c r="S170" s="608"/>
      <c r="T170" s="608"/>
      <c r="U170" s="608"/>
      <c r="V170" s="608"/>
      <c r="W170" s="608"/>
      <c r="X170" s="608"/>
      <c r="Y170" s="608"/>
      <c r="Z170" s="553"/>
      <c r="AA170" s="553"/>
      <c r="AB170" s="553"/>
      <c r="AC170" s="553"/>
      <c r="AD170" s="553"/>
      <c r="AE170" s="590"/>
      <c r="AF170" s="590"/>
      <c r="AG170" s="590"/>
      <c r="AH170" s="590"/>
      <c r="AI170" s="590"/>
      <c r="AJ170" s="590"/>
      <c r="AK170" s="590"/>
      <c r="AL170" s="590"/>
    </row>
    <row r="171" spans="1:38" s="591" customFormat="1" ht="44.1" customHeight="1" thickBot="1">
      <c r="A171" s="902"/>
      <c r="B171" s="866" t="str">
        <f>IF(ISBLANK(【入力シート】栽培計画書!$B$6),"",(【入力シート】栽培計画書!$B$6))</f>
        <v/>
      </c>
      <c r="C171" s="886" t="s">
        <v>882</v>
      </c>
      <c r="D171" s="887"/>
      <c r="E171" s="887"/>
      <c r="F171" s="888"/>
      <c r="G171" s="889" t="str">
        <f>IF(ISBLANK(【入力シート】栽培計画書!$U$23),"",(【入力シート】栽培計画書!$U$23))</f>
        <v/>
      </c>
      <c r="H171" s="890"/>
      <c r="I171" s="890"/>
      <c r="J171" s="890"/>
      <c r="K171" s="890"/>
      <c r="L171" s="890"/>
      <c r="M171" s="891"/>
      <c r="N171" s="590"/>
      <c r="O171" s="590"/>
      <c r="P171" s="636"/>
      <c r="Q171" s="608"/>
      <c r="R171" s="608"/>
      <c r="S171" s="608"/>
      <c r="T171" s="608"/>
      <c r="U171" s="608"/>
      <c r="V171" s="608"/>
      <c r="W171" s="608"/>
      <c r="X171" s="608"/>
      <c r="Y171" s="608"/>
      <c r="Z171" s="553"/>
      <c r="AA171" s="553"/>
      <c r="AB171" s="553"/>
      <c r="AC171" s="553"/>
      <c r="AD171" s="553"/>
      <c r="AE171" s="590"/>
      <c r="AF171" s="590"/>
      <c r="AG171" s="590"/>
      <c r="AH171" s="590"/>
      <c r="AI171" s="590"/>
      <c r="AJ171" s="590"/>
      <c r="AK171" s="590"/>
      <c r="AL171" s="590"/>
    </row>
    <row r="172" spans="1:38" s="591" customFormat="1" ht="24" customHeight="1">
      <c r="A172" s="900" t="str">
        <f>IF(ISBLANK(【入力シート】栽培計画書!$B$24),"",(【入力シート】栽培計画書!$B$24))</f>
        <v/>
      </c>
      <c r="B172" s="864" t="str">
        <f>IF(ISBLANK(【入力シート】栽培計画書!$C$24),"",(【入力シート】栽培計画書!$C$24))</f>
        <v/>
      </c>
      <c r="C172" s="867" t="str">
        <f>IF(ISBLANK(【入力シート】栽培計画書!$D$24),"",(【入力シート】栽培計画書!$D$24))</f>
        <v/>
      </c>
      <c r="D172" s="870" t="str">
        <f>IF(ISBLANK(【入力シート】栽培計画書!$F$24),"",(【入力シート】栽培計画書!$F$24))</f>
        <v/>
      </c>
      <c r="E172" s="659" t="str">
        <f>IF(ISBLANK(【入力シート】栽培計画書!$G$24),"",(【入力シート】栽培計画書!$G$24))</f>
        <v/>
      </c>
      <c r="F172" s="589" t="s">
        <v>878</v>
      </c>
      <c r="G172" s="873" t="str">
        <f>IF(ISBLANK(【入力シート】栽培計画書!$I$24),"",(【入力シート】栽培計画書!$I$24))</f>
        <v/>
      </c>
      <c r="H172" s="899" t="str">
        <f>IF(ISBLANK(【入力シート】栽培計画書!$J$24),"",IF(OR(【入力シート】栽培計画書!$I$24=List!$E$2,【入力シート】栽培計画書!$I$24=List!$E$4),【入力シート】栽培計画書!$J$24&amp;"kg/10a",IF(【入力シート】栽培計画書!$I$24=List!$E$3,"播種量"&amp;【入力シート】栽培計画書!$J$24&amp;"kg/10a","")))</f>
        <v/>
      </c>
      <c r="I172" s="873" t="str">
        <f>IF(ISBLANK(【入力シート】栽培計画書!$N$24),"",(【入力シート】栽培計画書!$N$24))</f>
        <v/>
      </c>
      <c r="J172" s="931" t="str">
        <f>IF(ISBLANK(【入力シート】栽培計画書!$P$24),"",(【入力シート】栽培計画書!$P$24))</f>
        <v/>
      </c>
      <c r="K172" s="873" t="str">
        <f>IF(ISBLANK(【入力シート】栽培計画書!$R$24),"",(【入力シート】栽培計画書!$R$24))</f>
        <v/>
      </c>
      <c r="L172" s="934" t="str">
        <f>IF(ISBLANK(【入力シート】栽培計画書!$T$24),"",(【入力シート】栽培計画書!$T$24))</f>
        <v/>
      </c>
      <c r="M172" s="937" t="str">
        <f>IF(ISBLANK(【入力シート】栽培計画書!$V$24),"",(【入力シート】栽培計画書!$V$24))</f>
        <v/>
      </c>
      <c r="N172" s="590"/>
      <c r="O172" s="590"/>
      <c r="P172" s="636"/>
      <c r="Q172" s="608"/>
      <c r="R172" s="608"/>
      <c r="S172" s="608"/>
      <c r="T172" s="608"/>
      <c r="U172" s="608"/>
      <c r="V172" s="608"/>
      <c r="W172" s="608"/>
      <c r="X172" s="608"/>
      <c r="Y172" s="608"/>
      <c r="Z172" s="553"/>
      <c r="AA172" s="553"/>
      <c r="AB172" s="553"/>
      <c r="AC172" s="553"/>
      <c r="AD172" s="553"/>
      <c r="AE172" s="590"/>
      <c r="AF172" s="590"/>
      <c r="AG172" s="590"/>
      <c r="AH172" s="590"/>
      <c r="AI172" s="590"/>
      <c r="AJ172" s="590"/>
      <c r="AK172" s="590"/>
      <c r="AL172" s="590"/>
    </row>
    <row r="173" spans="1:38" s="591" customFormat="1" ht="12" customHeight="1">
      <c r="A173" s="901"/>
      <c r="B173" s="865" t="str">
        <f>IF(ISBLANK(【入力シート】栽培計画書!$B$6),"",(【入力シート】栽培計画書!$B$6))</f>
        <v/>
      </c>
      <c r="C173" s="868" t="str">
        <f>IF(ISBLANK(【入力シート】栽培計画書!$B$6),"",(【入力シート】栽培計画書!$B$6))</f>
        <v/>
      </c>
      <c r="D173" s="871" t="str">
        <f>IF(ISBLANK(【入力シート】栽培計画書!$B$6),"",(【入力シート】栽培計画書!$B$6))</f>
        <v/>
      </c>
      <c r="E173" s="875" t="s">
        <v>879</v>
      </c>
      <c r="F173" s="876"/>
      <c r="G173" s="874" t="str">
        <f>IF(ISBLANK(【入力シート】栽培計画書!$B$6),"",(【入力シート】栽培計画書!$B$6))</f>
        <v/>
      </c>
      <c r="H173" s="879" t="str">
        <f>IF(ISBLANK(【入力シート】栽培計画書!$B$6),"",(【入力シート】栽培計画書!$B$6))</f>
        <v/>
      </c>
      <c r="I173" s="874" t="str">
        <f>IF(ISBLANK(【入力シート】栽培計画書!$B$6),"",(【入力シート】栽培計画書!$B$6))</f>
        <v/>
      </c>
      <c r="J173" s="932" t="str">
        <f>IF(ISBLANK(【入力シート】栽培計画書!$B$6),"",(【入力シート】栽培計画書!$B$6))</f>
        <v/>
      </c>
      <c r="K173" s="874" t="str">
        <f>IF(ISBLANK(【入力シート】栽培計画書!$B$6),"",(【入力シート】栽培計画書!$B$6))</f>
        <v/>
      </c>
      <c r="L173" s="935" t="str">
        <f>IF(ISBLANK(【入力シート】栽培計画書!$B$6),"",(【入力シート】栽培計画書!$B$6))</f>
        <v/>
      </c>
      <c r="M173" s="938" t="str">
        <f>IF(ISBLANK(【入力シート】栽培計画書!$B$6),"",(【入力シート】栽培計画書!$B$6))</f>
        <v/>
      </c>
      <c r="N173" s="590"/>
      <c r="O173" s="590"/>
      <c r="P173" s="636"/>
      <c r="Q173" s="608"/>
      <c r="R173" s="608"/>
      <c r="S173" s="608"/>
      <c r="T173" s="608"/>
      <c r="U173" s="608"/>
      <c r="V173" s="608"/>
      <c r="W173" s="608"/>
      <c r="X173" s="608"/>
      <c r="Y173" s="608"/>
      <c r="Z173" s="553"/>
      <c r="AA173" s="553"/>
      <c r="AB173" s="553"/>
      <c r="AC173" s="553"/>
      <c r="AD173" s="553"/>
      <c r="AE173" s="590"/>
      <c r="AF173" s="590"/>
      <c r="AG173" s="590"/>
      <c r="AH173" s="590"/>
      <c r="AI173" s="590"/>
      <c r="AJ173" s="590"/>
      <c r="AK173" s="590"/>
      <c r="AL173" s="590"/>
    </row>
    <row r="174" spans="1:38" s="591" customFormat="1" ht="12" customHeight="1">
      <c r="A174" s="901"/>
      <c r="B174" s="865" t="str">
        <f>IF(ISBLANK(【入力シート】栽培計画書!$B$6),"",(【入力シート】栽培計画書!$B$6))</f>
        <v/>
      </c>
      <c r="C174" s="869" t="str">
        <f>IF(ISBLANK(【入力シート】栽培計画書!$B$6),"",(【入力シート】栽培計画書!$B$6))</f>
        <v/>
      </c>
      <c r="D174" s="871" t="str">
        <f>IF(ISBLANK(【入力シート】栽培計画書!$B$6),"",(【入力シート】栽培計画書!$B$6))</f>
        <v/>
      </c>
      <c r="E174" s="875"/>
      <c r="F174" s="876"/>
      <c r="G174" s="877" t="str">
        <f>IF(ISBLANK(【入力シート】栽培計画書!$K$24),"",(【入力シート】栽培計画書!$K$24))</f>
        <v/>
      </c>
      <c r="H174" s="879" t="str">
        <f>IF(ISBLANK(【入力シート】栽培計画書!$L$24),"",IF(OR(【入力シート】栽培計画書!$K$24=List!$E$2,【入力シート】栽培計画書!$K$24=List!$E$4),【入力シート】栽培計画書!$L$24&amp;"kg/10a",IF(【入力シート】栽培計画書!$K$24=List!$E$3,"播種量"&amp;【入力シート】栽培計画書!$L$24&amp;"kg/10a","")))</f>
        <v/>
      </c>
      <c r="I174" s="877" t="str">
        <f>IF(ISBLANK(【入力シート】栽培計画書!$O$24),"",(【入力シート】栽培計画書!$O$24))</f>
        <v/>
      </c>
      <c r="J174" s="932" t="str">
        <f>IF(ISBLANK(【入力シート】栽培計画書!$N$6),"",(【入力シート】栽培計画書!$N$6))</f>
        <v/>
      </c>
      <c r="K174" s="877" t="str">
        <f>IF(ISBLANK(【入力シート】栽培計画書!$S$24),"",(【入力シート】栽培計画書!$S$24))</f>
        <v/>
      </c>
      <c r="L174" s="935" t="str">
        <f>IF(ISBLANK(【入力シート】栽培計画書!$N$6),"",(【入力シート】栽培計画書!$N$6))</f>
        <v/>
      </c>
      <c r="M174" s="938" t="str">
        <f>IF(ISBLANK(【入力シート】栽培計画書!$B$6),"",(【入力シート】栽培計画書!$B$6))</f>
        <v/>
      </c>
      <c r="N174" s="590"/>
      <c r="O174" s="590"/>
      <c r="P174" s="636"/>
      <c r="Q174" s="608"/>
      <c r="R174" s="608"/>
      <c r="S174" s="608"/>
      <c r="T174" s="608"/>
      <c r="U174" s="608"/>
      <c r="V174" s="608"/>
      <c r="W174" s="608"/>
      <c r="X174" s="608"/>
      <c r="Y174" s="608"/>
      <c r="Z174" s="553"/>
      <c r="AA174" s="553"/>
      <c r="AB174" s="553"/>
      <c r="AC174" s="553"/>
      <c r="AD174" s="553"/>
      <c r="AE174" s="590"/>
      <c r="AF174" s="590"/>
      <c r="AG174" s="590"/>
      <c r="AH174" s="590"/>
      <c r="AI174" s="590"/>
      <c r="AJ174" s="590"/>
      <c r="AK174" s="590"/>
      <c r="AL174" s="590"/>
    </row>
    <row r="175" spans="1:38" s="591" customFormat="1" ht="24" customHeight="1">
      <c r="A175" s="901"/>
      <c r="B175" s="865" t="str">
        <f>IF(ISBLANK(【入力シート】栽培計画書!$B$6),"",(【入力シート】栽培計画書!$B$6))</f>
        <v/>
      </c>
      <c r="C175" s="660" t="str">
        <f>IF(ISBLANK(【入力シート】栽培計画書!$E$24),"",(【入力シート】栽培計画書!$E$24))</f>
        <v/>
      </c>
      <c r="D175" s="872" t="str">
        <f>IF(ISBLANK(【入力シート】栽培計画書!$B$6),"",(【入力シート】栽培計画書!$B$6))</f>
        <v/>
      </c>
      <c r="E175" s="661" t="str">
        <f>IF(ISBLANK(【入力シート】栽培計画書!$H$24),"",(【入力シート】栽培計画書!$H$24))</f>
        <v/>
      </c>
      <c r="F175" s="592" t="s">
        <v>878</v>
      </c>
      <c r="G175" s="878" t="str">
        <f>IF(ISBLANK(【入力シート】栽培計画書!$B$6),"",(【入力シート】栽培計画書!$B$6))</f>
        <v/>
      </c>
      <c r="H175" s="880" t="str">
        <f>IF(ISBLANK(【入力シート】栽培計画書!$B$6),"",(【入力シート】栽培計画書!$B$6))</f>
        <v/>
      </c>
      <c r="I175" s="878" t="str">
        <f>IF(ISBLANK(【入力シート】栽培計画書!$B$6),"",(【入力シート】栽培計画書!$B$6))</f>
        <v/>
      </c>
      <c r="J175" s="933" t="str">
        <f>IF(ISBLANK(【入力シート】栽培計画書!$B$6),"",(【入力シート】栽培計画書!$B$6))</f>
        <v/>
      </c>
      <c r="K175" s="878" t="str">
        <f>IF(ISBLANK(【入力シート】栽培計画書!$B$6),"",(【入力シート】栽培計画書!$B$6))</f>
        <v/>
      </c>
      <c r="L175" s="936" t="str">
        <f>IF(ISBLANK(【入力シート】栽培計画書!$B$6),"",(【入力シート】栽培計画書!$B$6))</f>
        <v/>
      </c>
      <c r="M175" s="939" t="str">
        <f>IF(ISBLANK(【入力シート】栽培計画書!$B$6),"",(【入力シート】栽培計画書!$B$6))</f>
        <v/>
      </c>
      <c r="N175" s="590"/>
      <c r="O175" s="663" t="str">
        <f>IF(ISNUMBER(SEARCH("施設", C172)), "施設", IF(ISNUMBER(SEARCH("露地", C172)), "露地", "露地施設"))</f>
        <v>露地施設</v>
      </c>
      <c r="P175" s="636"/>
      <c r="Q175" s="608"/>
      <c r="R175" s="608"/>
      <c r="S175" s="608"/>
      <c r="T175" s="608"/>
      <c r="U175" s="608"/>
      <c r="V175" s="608"/>
      <c r="W175" s="608"/>
      <c r="X175" s="608"/>
      <c r="Y175" s="608"/>
      <c r="Z175" s="553"/>
      <c r="AA175" s="553"/>
      <c r="AB175" s="553"/>
      <c r="AC175" s="553"/>
      <c r="AD175" s="553"/>
      <c r="AE175" s="590"/>
      <c r="AF175" s="590"/>
      <c r="AG175" s="590"/>
      <c r="AH175" s="590"/>
      <c r="AI175" s="590"/>
      <c r="AJ175" s="590"/>
      <c r="AK175" s="590"/>
      <c r="AL175" s="590"/>
    </row>
    <row r="176" spans="1:38" s="591" customFormat="1" ht="44.1" customHeight="1">
      <c r="A176" s="901"/>
      <c r="B176" s="865" t="str">
        <f>IF(ISBLANK(【入力シート】栽培計画書!$B$6),"",(【入力シート】栽培計画書!$B$6))</f>
        <v/>
      </c>
      <c r="C176" s="892" t="s">
        <v>880</v>
      </c>
      <c r="D176" s="893"/>
      <c r="E176" s="894"/>
      <c r="F176" s="895"/>
      <c r="G176" s="896" t="str">
        <f>IF(ISBLANK(【入力シート】栽培計画書!$M$24),"",(【入力シート】栽培計画書!$M$24))</f>
        <v/>
      </c>
      <c r="H176" s="897"/>
      <c r="I176" s="897"/>
      <c r="J176" s="897"/>
      <c r="K176" s="897"/>
      <c r="L176" s="897"/>
      <c r="M176" s="898"/>
      <c r="N176" s="590"/>
      <c r="O176" s="590"/>
      <c r="P176" s="636"/>
      <c r="Q176" s="608"/>
      <c r="R176" s="608"/>
      <c r="S176" s="608"/>
      <c r="T176" s="608"/>
      <c r="U176" s="608"/>
      <c r="V176" s="608"/>
      <c r="W176" s="608"/>
      <c r="X176" s="608"/>
      <c r="Y176" s="608"/>
      <c r="Z176" s="590"/>
      <c r="AA176" s="590"/>
      <c r="AB176" s="590"/>
      <c r="AC176" s="590"/>
      <c r="AD176" s="590"/>
      <c r="AE176" s="590"/>
      <c r="AF176" s="590"/>
      <c r="AG176" s="590"/>
      <c r="AH176" s="590"/>
      <c r="AI176" s="590"/>
      <c r="AJ176" s="590"/>
      <c r="AK176" s="590"/>
      <c r="AL176" s="590"/>
    </row>
    <row r="177" spans="1:38" s="591" customFormat="1" ht="44.1" customHeight="1">
      <c r="A177" s="901"/>
      <c r="B177" s="865" t="str">
        <f>IF(ISBLANK(【入力シート】栽培計画書!$B$6),"",(【入力シート】栽培計画書!$B$6))</f>
        <v/>
      </c>
      <c r="C177" s="881" t="s">
        <v>881</v>
      </c>
      <c r="D177" s="881"/>
      <c r="E177" s="881"/>
      <c r="F177" s="882"/>
      <c r="G177" s="883" t="str">
        <f>IF(ISBLANK(【入力シート】栽培計画書!$Q$24),"",(【入力シート】栽培計画書!$Q$24))</f>
        <v/>
      </c>
      <c r="H177" s="884"/>
      <c r="I177" s="884"/>
      <c r="J177" s="884"/>
      <c r="K177" s="884"/>
      <c r="L177" s="884"/>
      <c r="M177" s="885"/>
      <c r="N177" s="590"/>
      <c r="O177" s="590"/>
      <c r="P177" s="636"/>
      <c r="Q177" s="608"/>
      <c r="R177" s="608"/>
      <c r="S177" s="608"/>
      <c r="T177" s="608"/>
      <c r="U177" s="608"/>
      <c r="V177" s="608"/>
      <c r="W177" s="608"/>
      <c r="X177" s="608"/>
      <c r="Y177" s="608"/>
      <c r="Z177" s="590"/>
      <c r="AA177" s="590"/>
      <c r="AB177" s="590"/>
      <c r="AC177" s="590"/>
      <c r="AD177" s="590"/>
      <c r="AE177" s="590"/>
      <c r="AF177" s="590"/>
      <c r="AG177" s="590"/>
      <c r="AH177" s="590"/>
      <c r="AI177" s="590"/>
      <c r="AJ177" s="590"/>
      <c r="AK177" s="590"/>
      <c r="AL177" s="590"/>
    </row>
    <row r="178" spans="1:38" s="591" customFormat="1" ht="44.1" customHeight="1" thickBot="1">
      <c r="A178" s="902"/>
      <c r="B178" s="866" t="str">
        <f>IF(ISBLANK(【入力シート】栽培計画書!$B$6),"",(【入力シート】栽培計画書!$B$6))</f>
        <v/>
      </c>
      <c r="C178" s="886" t="s">
        <v>882</v>
      </c>
      <c r="D178" s="887"/>
      <c r="E178" s="887"/>
      <c r="F178" s="888"/>
      <c r="G178" s="889" t="str">
        <f>IF(ISBLANK(【入力シート】栽培計画書!$U$24),"",(【入力シート】栽培計画書!$U$24))</f>
        <v/>
      </c>
      <c r="H178" s="890"/>
      <c r="I178" s="890"/>
      <c r="J178" s="890"/>
      <c r="K178" s="890"/>
      <c r="L178" s="890"/>
      <c r="M178" s="891"/>
      <c r="N178" s="590"/>
      <c r="O178" s="590"/>
      <c r="P178" s="636"/>
      <c r="Q178" s="608"/>
      <c r="R178" s="608"/>
      <c r="S178" s="608"/>
      <c r="T178" s="608"/>
      <c r="U178" s="608"/>
      <c r="V178" s="608"/>
      <c r="W178" s="608"/>
      <c r="X178" s="608"/>
      <c r="Y178" s="608"/>
      <c r="Z178" s="590"/>
      <c r="AA178" s="590"/>
      <c r="AB178" s="590"/>
      <c r="AC178" s="590"/>
      <c r="AD178" s="590"/>
      <c r="AE178" s="590"/>
      <c r="AF178" s="590"/>
      <c r="AG178" s="590"/>
      <c r="AH178" s="590"/>
      <c r="AI178" s="590"/>
      <c r="AJ178" s="590"/>
      <c r="AK178" s="590"/>
      <c r="AL178" s="590"/>
    </row>
    <row r="179" spans="1:38" s="591" customFormat="1" ht="24" customHeight="1">
      <c r="A179" s="900" t="str">
        <f>IF(ISBLANK(【入力シート】栽培計画書!$B$25),"",(【入力シート】栽培計画書!$B$25))</f>
        <v/>
      </c>
      <c r="B179" s="864" t="str">
        <f>IF(ISBLANK(【入力シート】栽培計画書!$C$25),"",(【入力シート】栽培計画書!$C$25))</f>
        <v/>
      </c>
      <c r="C179" s="867" t="str">
        <f>IF(ISBLANK(【入力シート】栽培計画書!$D$25),"",(【入力シート】栽培計画書!$D$25))</f>
        <v/>
      </c>
      <c r="D179" s="870" t="str">
        <f>IF(ISBLANK(【入力シート】栽培計画書!$F$25),"",(【入力シート】栽培計画書!$F$25))</f>
        <v/>
      </c>
      <c r="E179" s="659" t="str">
        <f>IF(ISBLANK(【入力シート】栽培計画書!$G$25),"",(【入力シート】栽培計画書!$G$25))</f>
        <v/>
      </c>
      <c r="F179" s="589" t="s">
        <v>878</v>
      </c>
      <c r="G179" s="873" t="str">
        <f>IF(ISBLANK(【入力シート】栽培計画書!$I$25),"",(【入力シート】栽培計画書!$I$25))</f>
        <v/>
      </c>
      <c r="H179" s="899" t="str">
        <f>IF(ISBLANK(【入力シート】栽培計画書!$J$25),"",IF(OR(【入力シート】栽培計画書!$I$25=List!$E$2,【入力シート】栽培計画書!$I$25=List!$E$4),【入力シート】栽培計画書!$J$25&amp;"kg/10a",IF(【入力シート】栽培計画書!$I$25=List!$E$3,"播種量"&amp;【入力シート】栽培計画書!$J$25&amp;"kg/10a","")))</f>
        <v/>
      </c>
      <c r="I179" s="873" t="str">
        <f>IF(ISBLANK(【入力シート】栽培計画書!$N$25),"",(【入力シート】栽培計画書!$N$25))</f>
        <v/>
      </c>
      <c r="J179" s="931" t="str">
        <f>IF(ISBLANK(【入力シート】栽培計画書!$P$25),"",(【入力シート】栽培計画書!$P$25))</f>
        <v/>
      </c>
      <c r="K179" s="873" t="str">
        <f>IF(ISBLANK(【入力シート】栽培計画書!$R$25),"",(【入力シート】栽培計画書!$R$25))</f>
        <v/>
      </c>
      <c r="L179" s="934" t="str">
        <f>IF(ISBLANK(【入力シート】栽培計画書!$T$25),"",(【入力シート】栽培計画書!$T$25))</f>
        <v/>
      </c>
      <c r="M179" s="937" t="str">
        <f>IF(ISBLANK(【入力シート】栽培計画書!$V$25),"",(【入力シート】栽培計画書!$V$25))</f>
        <v/>
      </c>
      <c r="N179" s="590"/>
      <c r="O179" s="590"/>
      <c r="P179" s="636"/>
      <c r="Q179" s="608"/>
      <c r="R179" s="608"/>
      <c r="S179" s="608"/>
      <c r="T179" s="608"/>
      <c r="U179" s="608"/>
      <c r="V179" s="608"/>
      <c r="W179" s="608"/>
      <c r="X179" s="608"/>
      <c r="Y179" s="608"/>
      <c r="Z179" s="590"/>
      <c r="AA179" s="590"/>
      <c r="AB179" s="590"/>
      <c r="AC179" s="590"/>
      <c r="AD179" s="590"/>
      <c r="AE179" s="590"/>
      <c r="AF179" s="590"/>
      <c r="AG179" s="590"/>
      <c r="AH179" s="590"/>
      <c r="AI179" s="590"/>
      <c r="AJ179" s="590"/>
      <c r="AK179" s="590"/>
      <c r="AL179" s="590"/>
    </row>
    <row r="180" spans="1:38" s="591" customFormat="1" ht="12" customHeight="1">
      <c r="A180" s="901"/>
      <c r="B180" s="865" t="str">
        <f>IF(ISBLANK(【入力シート】栽培計画書!$B$6),"",(【入力シート】栽培計画書!$B$6))</f>
        <v/>
      </c>
      <c r="C180" s="868" t="str">
        <f>IF(ISBLANK(【入力シート】栽培計画書!$B$6),"",(【入力シート】栽培計画書!$B$6))</f>
        <v/>
      </c>
      <c r="D180" s="871" t="str">
        <f>IF(ISBLANK(【入力シート】栽培計画書!$B$6),"",(【入力シート】栽培計画書!$B$6))</f>
        <v/>
      </c>
      <c r="E180" s="875" t="s">
        <v>879</v>
      </c>
      <c r="F180" s="876"/>
      <c r="G180" s="874" t="str">
        <f>IF(ISBLANK(【入力シート】栽培計画書!$B$6),"",(【入力シート】栽培計画書!$B$6))</f>
        <v/>
      </c>
      <c r="H180" s="879" t="str">
        <f>IF(ISBLANK(【入力シート】栽培計画書!$B$6),"",(【入力シート】栽培計画書!$B$6))</f>
        <v/>
      </c>
      <c r="I180" s="874" t="str">
        <f>IF(ISBLANK(【入力シート】栽培計画書!$B$6),"",(【入力シート】栽培計画書!$B$6))</f>
        <v/>
      </c>
      <c r="J180" s="932" t="str">
        <f>IF(ISBLANK(【入力シート】栽培計画書!$B$6),"",(【入力シート】栽培計画書!$B$6))</f>
        <v/>
      </c>
      <c r="K180" s="874" t="str">
        <f>IF(ISBLANK(【入力シート】栽培計画書!$B$6),"",(【入力シート】栽培計画書!$B$6))</f>
        <v/>
      </c>
      <c r="L180" s="935" t="str">
        <f>IF(ISBLANK(【入力シート】栽培計画書!$B$6),"",(【入力シート】栽培計画書!$B$6))</f>
        <v/>
      </c>
      <c r="M180" s="938" t="str">
        <f>IF(ISBLANK(【入力シート】栽培計画書!$B$6),"",(【入力シート】栽培計画書!$B$6))</f>
        <v/>
      </c>
      <c r="N180" s="590"/>
      <c r="O180" s="590"/>
      <c r="P180" s="636"/>
      <c r="Q180" s="608"/>
      <c r="R180" s="608"/>
      <c r="S180" s="608"/>
      <c r="T180" s="608"/>
      <c r="U180" s="608"/>
      <c r="V180" s="608"/>
      <c r="W180" s="608"/>
      <c r="X180" s="608"/>
      <c r="Y180" s="608"/>
      <c r="Z180" s="590"/>
      <c r="AA180" s="590"/>
      <c r="AB180" s="590"/>
      <c r="AC180" s="590"/>
      <c r="AD180" s="590"/>
      <c r="AE180" s="590"/>
      <c r="AF180" s="590"/>
      <c r="AG180" s="590"/>
      <c r="AH180" s="590"/>
      <c r="AI180" s="590"/>
      <c r="AJ180" s="590"/>
      <c r="AK180" s="590"/>
      <c r="AL180" s="590"/>
    </row>
    <row r="181" spans="1:38" s="591" customFormat="1" ht="12" customHeight="1">
      <c r="A181" s="901"/>
      <c r="B181" s="865" t="str">
        <f>IF(ISBLANK(【入力シート】栽培計画書!$B$6),"",(【入力シート】栽培計画書!$B$6))</f>
        <v/>
      </c>
      <c r="C181" s="869" t="str">
        <f>IF(ISBLANK(【入力シート】栽培計画書!$B$6),"",(【入力シート】栽培計画書!$B$6))</f>
        <v/>
      </c>
      <c r="D181" s="871" t="str">
        <f>IF(ISBLANK(【入力シート】栽培計画書!$B$6),"",(【入力シート】栽培計画書!$B$6))</f>
        <v/>
      </c>
      <c r="E181" s="875"/>
      <c r="F181" s="876"/>
      <c r="G181" s="877" t="str">
        <f>IF(ISBLANK(【入力シート】栽培計画書!$K$25),"",(【入力シート】栽培計画書!$K$25))</f>
        <v/>
      </c>
      <c r="H181" s="949" t="str">
        <f>IF(ISBLANK(【入力シート】栽培計画書!$L$25),"",IF(OR(【入力シート】栽培計画書!$K$25=List!$E$2,【入力シート】栽培計画書!$K$25=List!$E$4),【入力シート】栽培計画書!$L$25&amp;"kg/10a",IF(【入力シート】栽培計画書!$K$25=List!$E$3,"播種量"&amp;【入力シート】栽培計画書!$L$25&amp;"kg/10a","")))</f>
        <v/>
      </c>
      <c r="I181" s="877" t="str">
        <f>IF(ISBLANK(【入力シート】栽培計画書!$O$25),"",(【入力シート】栽培計画書!$O$25))</f>
        <v/>
      </c>
      <c r="J181" s="932" t="str">
        <f>IF(ISBLANK(【入力シート】栽培計画書!$N$6),"",(【入力シート】栽培計画書!$N$6))</f>
        <v/>
      </c>
      <c r="K181" s="877" t="str">
        <f>IF(ISBLANK(【入力シート】栽培計画書!$S$25),"",(【入力シート】栽培計画書!$S$25))</f>
        <v/>
      </c>
      <c r="L181" s="935" t="str">
        <f>IF(ISBLANK(【入力シート】栽培計画書!$N$6),"",(【入力シート】栽培計画書!$N$6))</f>
        <v/>
      </c>
      <c r="M181" s="938" t="str">
        <f>IF(ISBLANK(【入力シート】栽培計画書!$B$6),"",(【入力シート】栽培計画書!$B$6))</f>
        <v/>
      </c>
      <c r="N181" s="590"/>
      <c r="O181" s="590"/>
      <c r="P181" s="636"/>
      <c r="Q181" s="608"/>
      <c r="R181" s="608"/>
      <c r="S181" s="608"/>
      <c r="T181" s="608"/>
      <c r="U181" s="608"/>
      <c r="V181" s="608"/>
      <c r="W181" s="608"/>
      <c r="X181" s="608"/>
      <c r="Y181" s="608"/>
      <c r="Z181" s="590"/>
      <c r="AA181" s="590"/>
      <c r="AB181" s="590"/>
      <c r="AC181" s="590"/>
      <c r="AD181" s="590"/>
      <c r="AE181" s="590"/>
      <c r="AF181" s="590"/>
      <c r="AG181" s="590"/>
      <c r="AH181" s="590"/>
      <c r="AI181" s="590"/>
      <c r="AJ181" s="590"/>
      <c r="AK181" s="590"/>
      <c r="AL181" s="590"/>
    </row>
    <row r="182" spans="1:38" s="591" customFormat="1" ht="24" customHeight="1">
      <c r="A182" s="901"/>
      <c r="B182" s="865" t="str">
        <f>IF(ISBLANK(【入力シート】栽培計画書!$B$6),"",(【入力シート】栽培計画書!$B$6))</f>
        <v/>
      </c>
      <c r="C182" s="660" t="str">
        <f>IF(ISBLANK(【入力シート】栽培計画書!$E$25),"",(【入力シート】栽培計画書!$E$25))</f>
        <v/>
      </c>
      <c r="D182" s="872" t="str">
        <f>IF(ISBLANK(【入力シート】栽培計画書!$B$6),"",(【入力シート】栽培計画書!$B$6))</f>
        <v/>
      </c>
      <c r="E182" s="661" t="str">
        <f>IF(ISBLANK(【入力シート】栽培計画書!$H$25),"",(【入力シート】栽培計画書!$H$25))</f>
        <v/>
      </c>
      <c r="F182" s="592" t="s">
        <v>878</v>
      </c>
      <c r="G182" s="878" t="str">
        <f>IF(ISBLANK(【入力シート】栽培計画書!$B$6),"",(【入力シート】栽培計画書!$B$6))</f>
        <v/>
      </c>
      <c r="H182" s="950" t="str">
        <f>IF(ISBLANK(【入力シート】栽培計画書!$B$6),"",(【入力シート】栽培計画書!$B$6))</f>
        <v/>
      </c>
      <c r="I182" s="878" t="str">
        <f>IF(ISBLANK(【入力シート】栽培計画書!$B$6),"",(【入力シート】栽培計画書!$B$6))</f>
        <v/>
      </c>
      <c r="J182" s="933" t="str">
        <f>IF(ISBLANK(【入力シート】栽培計画書!$B$6),"",(【入力シート】栽培計画書!$B$6))</f>
        <v/>
      </c>
      <c r="K182" s="878" t="str">
        <f>IF(ISBLANK(【入力シート】栽培計画書!$B$6),"",(【入力シート】栽培計画書!$B$6))</f>
        <v/>
      </c>
      <c r="L182" s="936" t="str">
        <f>IF(ISBLANK(【入力シート】栽培計画書!$B$6),"",(【入力シート】栽培計画書!$B$6))</f>
        <v/>
      </c>
      <c r="M182" s="939" t="str">
        <f>IF(ISBLANK(【入力シート】栽培計画書!$B$6),"",(【入力シート】栽培計画書!$B$6))</f>
        <v/>
      </c>
      <c r="N182" s="590"/>
      <c r="O182" s="663" t="str">
        <f>IF(ISNUMBER(SEARCH("施設", C179)), "施設", IF(ISNUMBER(SEARCH("露地", C179)), "露地", "露地施設"))</f>
        <v>露地施設</v>
      </c>
      <c r="P182" s="636"/>
      <c r="Q182" s="608"/>
      <c r="R182" s="608"/>
      <c r="S182" s="608"/>
      <c r="T182" s="608"/>
      <c r="U182" s="608"/>
      <c r="V182" s="608"/>
      <c r="W182" s="608"/>
      <c r="X182" s="608"/>
      <c r="Y182" s="608"/>
      <c r="Z182" s="590"/>
      <c r="AA182" s="590"/>
      <c r="AB182" s="590"/>
      <c r="AC182" s="590"/>
      <c r="AD182" s="590"/>
      <c r="AE182" s="590"/>
      <c r="AF182" s="590"/>
      <c r="AG182" s="590"/>
      <c r="AH182" s="590"/>
      <c r="AI182" s="590"/>
      <c r="AJ182" s="590"/>
      <c r="AK182" s="590"/>
      <c r="AL182" s="590"/>
    </row>
    <row r="183" spans="1:38" s="591" customFormat="1" ht="44.1" customHeight="1">
      <c r="A183" s="901"/>
      <c r="B183" s="865" t="str">
        <f>IF(ISBLANK(【入力シート】栽培計画書!$B$6),"",(【入力シート】栽培計画書!$B$6))</f>
        <v/>
      </c>
      <c r="C183" s="892" t="s">
        <v>880</v>
      </c>
      <c r="D183" s="893"/>
      <c r="E183" s="894"/>
      <c r="F183" s="895"/>
      <c r="G183" s="896" t="str">
        <f>IF(ISBLANK(【入力シート】栽培計画書!$M$25),"",(【入力シート】栽培計画書!$M$25))</f>
        <v/>
      </c>
      <c r="H183" s="897"/>
      <c r="I183" s="897"/>
      <c r="J183" s="897"/>
      <c r="K183" s="897"/>
      <c r="L183" s="897"/>
      <c r="M183" s="898"/>
      <c r="N183" s="590"/>
      <c r="O183" s="590"/>
      <c r="P183" s="636"/>
      <c r="Q183" s="608"/>
      <c r="R183" s="608"/>
      <c r="S183" s="608"/>
      <c r="T183" s="608"/>
      <c r="U183" s="608"/>
      <c r="V183" s="608"/>
      <c r="W183" s="608"/>
      <c r="X183" s="608"/>
      <c r="Y183" s="608"/>
      <c r="Z183" s="590"/>
      <c r="AA183" s="590"/>
      <c r="AB183" s="590"/>
      <c r="AC183" s="590"/>
      <c r="AD183" s="590"/>
      <c r="AE183" s="590"/>
      <c r="AF183" s="590"/>
      <c r="AG183" s="590"/>
      <c r="AH183" s="590"/>
      <c r="AI183" s="590"/>
      <c r="AJ183" s="590"/>
      <c r="AK183" s="590"/>
      <c r="AL183" s="590"/>
    </row>
    <row r="184" spans="1:38" s="591" customFormat="1" ht="44.1" customHeight="1">
      <c r="A184" s="901"/>
      <c r="B184" s="865" t="str">
        <f>IF(ISBLANK(【入力シート】栽培計画書!$B$6),"",(【入力シート】栽培計画書!$B$6))</f>
        <v/>
      </c>
      <c r="C184" s="881" t="s">
        <v>881</v>
      </c>
      <c r="D184" s="881"/>
      <c r="E184" s="881"/>
      <c r="F184" s="882"/>
      <c r="G184" s="883" t="str">
        <f>IF(ISBLANK(【入力シート】栽培計画書!$Q$25),"",(【入力シート】栽培計画書!$Q$25))</f>
        <v/>
      </c>
      <c r="H184" s="884"/>
      <c r="I184" s="884"/>
      <c r="J184" s="884"/>
      <c r="K184" s="884"/>
      <c r="L184" s="884"/>
      <c r="M184" s="885"/>
      <c r="N184" s="590"/>
      <c r="O184" s="590"/>
      <c r="P184" s="636"/>
      <c r="Q184" s="608"/>
      <c r="R184" s="608"/>
      <c r="S184" s="608"/>
      <c r="T184" s="608"/>
      <c r="U184" s="608"/>
      <c r="V184" s="608"/>
      <c r="W184" s="608"/>
      <c r="X184" s="608"/>
      <c r="Y184" s="608"/>
      <c r="Z184" s="590"/>
      <c r="AA184" s="590"/>
      <c r="AB184" s="590"/>
      <c r="AC184" s="590"/>
      <c r="AD184" s="590"/>
      <c r="AE184" s="590"/>
      <c r="AF184" s="590"/>
      <c r="AG184" s="590"/>
      <c r="AH184" s="590"/>
      <c r="AI184" s="590"/>
      <c r="AJ184" s="590"/>
      <c r="AK184" s="590"/>
      <c r="AL184" s="590"/>
    </row>
    <row r="185" spans="1:38" s="591" customFormat="1" ht="44.1" customHeight="1" thickBot="1">
      <c r="A185" s="902"/>
      <c r="B185" s="866" t="str">
        <f>IF(ISBLANK(【入力シート】栽培計画書!$B$6),"",(【入力シート】栽培計画書!$B$6))</f>
        <v/>
      </c>
      <c r="C185" s="886" t="s">
        <v>882</v>
      </c>
      <c r="D185" s="887"/>
      <c r="E185" s="887"/>
      <c r="F185" s="888"/>
      <c r="G185" s="889" t="str">
        <f>IF(ISBLANK(【入力シート】栽培計画書!$U$25),"",(【入力シート】栽培計画書!$U$25))</f>
        <v/>
      </c>
      <c r="H185" s="890"/>
      <c r="I185" s="890"/>
      <c r="J185" s="890"/>
      <c r="K185" s="890"/>
      <c r="L185" s="890"/>
      <c r="M185" s="891"/>
      <c r="N185" s="590"/>
      <c r="O185" s="590"/>
      <c r="P185" s="636"/>
      <c r="Q185" s="608"/>
      <c r="R185" s="608"/>
      <c r="S185" s="608"/>
      <c r="T185" s="608"/>
      <c r="U185" s="608"/>
      <c r="V185" s="608"/>
      <c r="W185" s="608"/>
      <c r="X185" s="608"/>
      <c r="Y185" s="608"/>
      <c r="Z185" s="590"/>
      <c r="AA185" s="590"/>
      <c r="AB185" s="590"/>
      <c r="AC185" s="590"/>
      <c r="AD185" s="590"/>
      <c r="AE185" s="590"/>
      <c r="AF185" s="590"/>
      <c r="AG185" s="590"/>
      <c r="AH185" s="590"/>
      <c r="AI185" s="590"/>
      <c r="AJ185" s="590"/>
      <c r="AK185" s="590"/>
      <c r="AL185" s="590"/>
    </row>
    <row r="186" spans="1:38" ht="45" customHeight="1">
      <c r="A186" s="951" t="s">
        <v>29</v>
      </c>
      <c r="B186" s="951"/>
      <c r="C186" s="951"/>
      <c r="D186" s="951"/>
      <c r="E186" s="951"/>
      <c r="F186" s="951"/>
      <c r="G186" s="951"/>
      <c r="H186" s="951"/>
      <c r="I186" s="951"/>
      <c r="J186" s="951"/>
      <c r="K186" s="951"/>
      <c r="L186" s="951"/>
      <c r="M186" s="951"/>
      <c r="P186" s="636"/>
      <c r="Q186" s="608"/>
      <c r="R186" s="608"/>
      <c r="S186" s="608"/>
      <c r="T186" s="608"/>
      <c r="U186" s="608"/>
      <c r="V186" s="608"/>
      <c r="W186" s="608"/>
      <c r="X186" s="608"/>
      <c r="Y186" s="608"/>
      <c r="Z186" s="590"/>
      <c r="AA186" s="590"/>
      <c r="AB186" s="590"/>
      <c r="AC186" s="590"/>
      <c r="AD186" s="590"/>
    </row>
    <row r="187" spans="1:38" ht="45" customHeight="1">
      <c r="A187" s="952" t="s">
        <v>30</v>
      </c>
      <c r="B187" s="952"/>
      <c r="C187" s="952"/>
      <c r="D187" s="952"/>
      <c r="E187" s="952"/>
      <c r="F187" s="952"/>
      <c r="G187" s="952"/>
      <c r="H187" s="952"/>
      <c r="I187" s="952"/>
      <c r="J187" s="952"/>
      <c r="K187" s="952"/>
      <c r="L187" s="952"/>
      <c r="M187" s="952"/>
      <c r="P187" s="636"/>
      <c r="Q187" s="608"/>
      <c r="R187" s="608"/>
      <c r="S187" s="608"/>
      <c r="T187" s="608"/>
      <c r="U187" s="608"/>
      <c r="V187" s="608"/>
      <c r="W187" s="608"/>
      <c r="X187" s="608"/>
      <c r="Y187" s="608"/>
      <c r="Z187" s="590"/>
      <c r="AA187" s="590"/>
      <c r="AB187" s="590"/>
      <c r="AC187" s="590"/>
      <c r="AD187" s="590"/>
    </row>
    <row r="188" spans="1:38" ht="45" customHeight="1">
      <c r="A188" s="952" t="s">
        <v>855</v>
      </c>
      <c r="B188" s="952"/>
      <c r="C188" s="952"/>
      <c r="D188" s="952"/>
      <c r="E188" s="952"/>
      <c r="F188" s="952"/>
      <c r="G188" s="952"/>
      <c r="H188" s="952"/>
      <c r="I188" s="952"/>
      <c r="J188" s="952"/>
      <c r="K188" s="952"/>
      <c r="L188" s="952"/>
      <c r="M188" s="952"/>
      <c r="P188" s="636"/>
      <c r="Q188" s="608"/>
      <c r="R188" s="608"/>
      <c r="S188" s="608"/>
      <c r="T188" s="608"/>
      <c r="U188" s="608"/>
      <c r="V188" s="608"/>
      <c r="W188" s="608"/>
      <c r="X188" s="608"/>
      <c r="Y188" s="608"/>
      <c r="Z188" s="590"/>
      <c r="AA188" s="590"/>
      <c r="AB188" s="590"/>
      <c r="AC188" s="590"/>
      <c r="AD188" s="590"/>
    </row>
    <row r="189" spans="1:38" ht="18">
      <c r="A189" s="610"/>
      <c r="B189" s="610"/>
      <c r="C189" s="610"/>
      <c r="D189" s="611"/>
      <c r="E189" s="610"/>
      <c r="F189" s="610"/>
      <c r="G189" s="610"/>
      <c r="H189" s="610"/>
      <c r="I189" s="610"/>
      <c r="J189" s="610"/>
      <c r="K189" s="610"/>
      <c r="L189" s="610"/>
      <c r="M189" s="610"/>
      <c r="Z189" s="628"/>
      <c r="AA189" s="628"/>
      <c r="AB189" s="628"/>
      <c r="AC189" s="628"/>
      <c r="AD189" s="628"/>
    </row>
    <row r="190" spans="1:38" ht="42" customHeight="1">
      <c r="A190" s="903" t="s">
        <v>0</v>
      </c>
      <c r="B190" s="903"/>
      <c r="C190" s="903"/>
      <c r="D190" s="903"/>
      <c r="E190" s="903"/>
      <c r="F190" s="903"/>
      <c r="G190" s="903"/>
      <c r="H190" s="903"/>
      <c r="I190" s="903"/>
      <c r="J190" s="903"/>
      <c r="K190" s="903"/>
      <c r="L190" s="903"/>
      <c r="M190" s="903"/>
      <c r="Z190" s="612"/>
      <c r="AA190" s="630"/>
      <c r="AB190" s="612"/>
      <c r="AC190" s="612"/>
      <c r="AD190" s="612"/>
    </row>
    <row r="191" spans="1:38" ht="30">
      <c r="A191" s="904" t="s">
        <v>1</v>
      </c>
      <c r="B191" s="904"/>
      <c r="C191" s="930" t="str">
        <f>'申請書（別記様式第１号）'!$D$12&amp;""</f>
        <v/>
      </c>
      <c r="D191" s="930"/>
      <c r="E191" s="930"/>
      <c r="F191" s="930"/>
      <c r="G191" s="560"/>
      <c r="H191" s="560"/>
      <c r="I191" s="561"/>
      <c r="J191" s="561"/>
      <c r="K191" s="561"/>
      <c r="L191" s="561"/>
      <c r="M191" s="562" t="s">
        <v>493</v>
      </c>
      <c r="Z191" s="612"/>
      <c r="AA191" s="630"/>
      <c r="AB191" s="612"/>
      <c r="AC191" s="612"/>
      <c r="AD191" s="612"/>
    </row>
    <row r="192" spans="1:38" ht="19.5" thickBot="1">
      <c r="A192" s="905"/>
      <c r="B192" s="905"/>
      <c r="C192" s="567"/>
      <c r="D192" s="568"/>
      <c r="E192" s="567"/>
      <c r="F192" s="569"/>
      <c r="M192" s="570"/>
      <c r="Z192" s="612"/>
      <c r="AA192" s="630"/>
      <c r="AB192" s="612"/>
      <c r="AC192" s="612"/>
      <c r="AD192" s="612"/>
    </row>
    <row r="193" spans="1:38" ht="23.25" customHeight="1">
      <c r="A193" s="572" t="s">
        <v>2</v>
      </c>
      <c r="B193" s="906" t="s">
        <v>3</v>
      </c>
      <c r="C193" s="573" t="s">
        <v>2</v>
      </c>
      <c r="D193" s="909" t="s">
        <v>4</v>
      </c>
      <c r="E193" s="911" t="s">
        <v>5</v>
      </c>
      <c r="F193" s="912"/>
      <c r="G193" s="917" t="s">
        <v>6</v>
      </c>
      <c r="H193" s="918"/>
      <c r="I193" s="917" t="s">
        <v>7</v>
      </c>
      <c r="J193" s="918"/>
      <c r="K193" s="917" t="s">
        <v>8</v>
      </c>
      <c r="L193" s="921"/>
      <c r="M193" s="923" t="s">
        <v>9</v>
      </c>
      <c r="Z193" s="612"/>
      <c r="AA193" s="630"/>
      <c r="AB193" s="612"/>
      <c r="AC193" s="612"/>
      <c r="AD193" s="612"/>
    </row>
    <row r="194" spans="1:38" ht="23.25" customHeight="1">
      <c r="A194" s="926" t="s">
        <v>10</v>
      </c>
      <c r="B194" s="907"/>
      <c r="C194" s="574"/>
      <c r="D194" s="910"/>
      <c r="E194" s="913"/>
      <c r="F194" s="914"/>
      <c r="G194" s="919"/>
      <c r="H194" s="920"/>
      <c r="I194" s="919"/>
      <c r="J194" s="920"/>
      <c r="K194" s="919"/>
      <c r="L194" s="922"/>
      <c r="M194" s="924"/>
      <c r="Z194" s="612"/>
      <c r="AA194" s="630"/>
      <c r="AB194" s="612"/>
      <c r="AC194" s="612"/>
      <c r="AD194" s="612"/>
    </row>
    <row r="195" spans="1:38" ht="23.25" customHeight="1">
      <c r="A195" s="926"/>
      <c r="B195" s="907"/>
      <c r="C195" s="577" t="s">
        <v>11</v>
      </c>
      <c r="D195" s="910"/>
      <c r="E195" s="913"/>
      <c r="F195" s="914"/>
      <c r="G195" s="578" t="s">
        <v>12</v>
      </c>
      <c r="H195" s="579" t="s">
        <v>13</v>
      </c>
      <c r="I195" s="578" t="s">
        <v>14</v>
      </c>
      <c r="J195" s="579" t="s">
        <v>13</v>
      </c>
      <c r="K195" s="580" t="s">
        <v>12</v>
      </c>
      <c r="L195" s="579" t="s">
        <v>13</v>
      </c>
      <c r="M195" s="924"/>
      <c r="Z195" s="612"/>
      <c r="AA195" s="630"/>
      <c r="AB195" s="612"/>
      <c r="AC195" s="612"/>
      <c r="AD195" s="612"/>
    </row>
    <row r="196" spans="1:38" ht="23.25" customHeight="1">
      <c r="A196" s="926"/>
      <c r="B196" s="907"/>
      <c r="C196" s="577"/>
      <c r="D196" s="910"/>
      <c r="E196" s="913"/>
      <c r="F196" s="914"/>
      <c r="G196" s="928" t="s">
        <v>15</v>
      </c>
      <c r="H196" s="581" t="s">
        <v>16</v>
      </c>
      <c r="I196" s="928" t="s">
        <v>15</v>
      </c>
      <c r="J196" s="582" t="s">
        <v>17</v>
      </c>
      <c r="K196" s="928" t="s">
        <v>15</v>
      </c>
      <c r="L196" s="583" t="s">
        <v>18</v>
      </c>
      <c r="M196" s="924"/>
      <c r="Z196" s="612"/>
      <c r="AA196" s="630"/>
      <c r="AB196" s="612"/>
      <c r="AC196" s="612"/>
      <c r="AD196" s="612"/>
    </row>
    <row r="197" spans="1:38" ht="23.25" customHeight="1" thickBot="1">
      <c r="A197" s="927"/>
      <c r="B197" s="908"/>
      <c r="C197" s="613" t="s">
        <v>19</v>
      </c>
      <c r="D197" s="584" t="s">
        <v>20</v>
      </c>
      <c r="E197" s="915"/>
      <c r="F197" s="916"/>
      <c r="G197" s="929"/>
      <c r="H197" s="585" t="s">
        <v>21</v>
      </c>
      <c r="I197" s="929"/>
      <c r="J197" s="586" t="s">
        <v>22</v>
      </c>
      <c r="K197" s="929"/>
      <c r="L197" s="587" t="s">
        <v>23</v>
      </c>
      <c r="M197" s="925"/>
      <c r="Z197" s="612"/>
      <c r="AA197" s="630"/>
      <c r="AB197" s="612"/>
      <c r="AC197" s="612"/>
      <c r="AD197" s="612"/>
    </row>
    <row r="198" spans="1:38" s="591" customFormat="1" ht="24" customHeight="1">
      <c r="A198" s="900" t="str">
        <f>IF(ISBLANK(【入力シート】栽培計画書!$B$26),"",(【入力シート】栽培計画書!$B$26))</f>
        <v/>
      </c>
      <c r="B198" s="864" t="str">
        <f>IF(ISBLANK(【入力シート】栽培計画書!$C$26),"",(【入力シート】栽培計画書!$C$26))</f>
        <v/>
      </c>
      <c r="C198" s="867" t="str">
        <f>IF(ISBLANK(【入力シート】栽培計画書!$D$26),"",(【入力シート】栽培計画書!$D$26))</f>
        <v/>
      </c>
      <c r="D198" s="870" t="str">
        <f>IF(ISBLANK(【入力シート】栽培計画書!$F$26),"",(【入力シート】栽培計画書!$F$26))</f>
        <v/>
      </c>
      <c r="E198" s="659" t="str">
        <f>IF(ISBLANK(【入力シート】栽培計画書!$G$26),"",(【入力シート】栽培計画書!$G$26))</f>
        <v/>
      </c>
      <c r="F198" s="589" t="s">
        <v>878</v>
      </c>
      <c r="G198" s="873" t="str">
        <f>IF(ISBLANK(【入力シート】栽培計画書!$I$26),"",(【入力シート】栽培計画書!$I$26))</f>
        <v/>
      </c>
      <c r="H198" s="899" t="str">
        <f>IF(ISBLANK(【入力シート】栽培計画書!$J$26),"",IF(OR(【入力シート】栽培計画書!$I$26=List!$E$2,【入力シート】栽培計画書!$I$26=List!$E$4),【入力シート】栽培計画書!$J$26&amp;"kg/10a",IF(【入力シート】栽培計画書!$I$26=List!$E$3,"播種量"&amp;【入力シート】栽培計画書!$J$26&amp;"kg/10a","")))</f>
        <v/>
      </c>
      <c r="I198" s="873" t="str">
        <f>IF(ISBLANK(【入力シート】栽培計画書!$N$26),"",(【入力シート】栽培計画書!$N$26))</f>
        <v/>
      </c>
      <c r="J198" s="931" t="str">
        <f>IF(ISBLANK(【入力シート】栽培計画書!$P$26),"",(【入力シート】栽培計画書!$P$26))</f>
        <v/>
      </c>
      <c r="K198" s="873" t="str">
        <f>IF(ISBLANK(【入力シート】栽培計画書!$R$26),"",(【入力シート】栽培計画書!$R$26))</f>
        <v/>
      </c>
      <c r="L198" s="934" t="str">
        <f>IF(ISBLANK(【入力シート】栽培計画書!$T$26),"",(【入力シート】栽培計画書!$T$26))</f>
        <v/>
      </c>
      <c r="M198" s="937" t="str">
        <f>IF(ISBLANK(【入力シート】栽培計画書!$V$26),"",(【入力シート】栽培計画書!$V$26))</f>
        <v/>
      </c>
      <c r="N198" s="590"/>
      <c r="O198" s="590"/>
      <c r="P198" s="553"/>
      <c r="Q198" s="553"/>
      <c r="R198" s="553"/>
      <c r="S198" s="553"/>
      <c r="T198" s="553"/>
      <c r="U198" s="553"/>
      <c r="V198" s="553"/>
      <c r="W198" s="553"/>
      <c r="X198" s="553"/>
      <c r="Y198" s="553"/>
      <c r="Z198" s="612"/>
      <c r="AA198" s="630"/>
      <c r="AB198" s="612"/>
      <c r="AC198" s="612"/>
      <c r="AD198" s="612"/>
      <c r="AE198" s="590"/>
      <c r="AF198" s="590"/>
      <c r="AG198" s="590"/>
      <c r="AH198" s="590"/>
      <c r="AI198" s="590"/>
      <c r="AJ198" s="590"/>
      <c r="AK198" s="590"/>
      <c r="AL198" s="590"/>
    </row>
    <row r="199" spans="1:38" s="591" customFormat="1" ht="12" customHeight="1">
      <c r="A199" s="901"/>
      <c r="B199" s="865" t="str">
        <f>IF(ISBLANK(【入力シート】栽培計画書!$B$6),"",(【入力シート】栽培計画書!$B$6))</f>
        <v/>
      </c>
      <c r="C199" s="868" t="str">
        <f>IF(ISBLANK(【入力シート】栽培計画書!$B$6),"",(【入力シート】栽培計画書!$B$6))</f>
        <v/>
      </c>
      <c r="D199" s="871" t="str">
        <f>IF(ISBLANK(【入力シート】栽培計画書!$B$6),"",(【入力シート】栽培計画書!$B$6))</f>
        <v/>
      </c>
      <c r="E199" s="875" t="s">
        <v>879</v>
      </c>
      <c r="F199" s="876"/>
      <c r="G199" s="874" t="str">
        <f>IF(ISBLANK(【入力シート】栽培計画書!$B$6),"",(【入力シート】栽培計画書!$B$6))</f>
        <v/>
      </c>
      <c r="H199" s="879" t="str">
        <f>IF(ISBLANK(【入力シート】栽培計画書!$B$6),"",(【入力シート】栽培計画書!$B$6))</f>
        <v/>
      </c>
      <c r="I199" s="874" t="str">
        <f>IF(ISBLANK(【入力シート】栽培計画書!$B$6),"",(【入力シート】栽培計画書!$B$6))</f>
        <v/>
      </c>
      <c r="J199" s="932" t="str">
        <f>IF(ISBLANK(【入力シート】栽培計画書!$B$6),"",(【入力シート】栽培計画書!$B$6))</f>
        <v/>
      </c>
      <c r="K199" s="874" t="str">
        <f>IF(ISBLANK(【入力シート】栽培計画書!$B$6),"",(【入力シート】栽培計画書!$B$6))</f>
        <v/>
      </c>
      <c r="L199" s="935" t="str">
        <f>IF(ISBLANK(【入力シート】栽培計画書!$B$6),"",(【入力シート】栽培計画書!$B$6))</f>
        <v/>
      </c>
      <c r="M199" s="938" t="str">
        <f>IF(ISBLANK(【入力シート】栽培計画書!$B$6),"",(【入力シート】栽培計画書!$B$6))</f>
        <v/>
      </c>
      <c r="N199" s="590"/>
      <c r="O199" s="590"/>
      <c r="P199" s="553"/>
      <c r="Q199" s="553"/>
      <c r="R199" s="553"/>
      <c r="S199" s="553"/>
      <c r="T199" s="553"/>
      <c r="U199" s="553"/>
      <c r="V199" s="553"/>
      <c r="W199" s="553"/>
      <c r="X199" s="553"/>
      <c r="Y199" s="553"/>
      <c r="Z199" s="612"/>
      <c r="AA199" s="630"/>
      <c r="AB199" s="612"/>
      <c r="AC199" s="612"/>
      <c r="AD199" s="612"/>
      <c r="AE199" s="590"/>
      <c r="AF199" s="590"/>
      <c r="AG199" s="590"/>
      <c r="AH199" s="590"/>
      <c r="AI199" s="590"/>
      <c r="AJ199" s="590"/>
      <c r="AK199" s="590"/>
      <c r="AL199" s="590"/>
    </row>
    <row r="200" spans="1:38" s="591" customFormat="1" ht="12" customHeight="1">
      <c r="A200" s="901"/>
      <c r="B200" s="865" t="str">
        <f>IF(ISBLANK(【入力シート】栽培計画書!$B$6),"",(【入力シート】栽培計画書!$B$6))</f>
        <v/>
      </c>
      <c r="C200" s="869" t="str">
        <f>IF(ISBLANK(【入力シート】栽培計画書!$B$6),"",(【入力シート】栽培計画書!$B$6))</f>
        <v/>
      </c>
      <c r="D200" s="871" t="str">
        <f>IF(ISBLANK(【入力シート】栽培計画書!$B$6),"",(【入力シート】栽培計画書!$B$6))</f>
        <v/>
      </c>
      <c r="E200" s="875"/>
      <c r="F200" s="876"/>
      <c r="G200" s="877" t="str">
        <f>IF(ISBLANK(【入力シート】栽培計画書!$K$26),"",(【入力シート】栽培計画書!$K$26))</f>
        <v/>
      </c>
      <c r="H200" s="879" t="str">
        <f>IF(ISBLANK(【入力シート】栽培計画書!$L$26),"",IF(OR(【入力シート】栽培計画書!$K$26=List!$E$2,【入力シート】栽培計画書!$K$26=List!$E$4),【入力シート】栽培計画書!$L$26&amp;"kg/10a",IF(【入力シート】栽培計画書!$K$26=List!$E$3,"播種量"&amp;【入力シート】栽培計画書!$L$26&amp;"kg/10a","")))</f>
        <v/>
      </c>
      <c r="I200" s="877" t="str">
        <f>IF(ISBLANK(【入力シート】栽培計画書!$O$26),"",(【入力シート】栽培計画書!$O$26))</f>
        <v/>
      </c>
      <c r="J200" s="932" t="str">
        <f>IF(ISBLANK(【入力シート】栽培計画書!$N$6),"",(【入力シート】栽培計画書!$N$6))</f>
        <v/>
      </c>
      <c r="K200" s="877" t="str">
        <f>IF(ISBLANK(【入力シート】栽培計画書!$S$26),"",(【入力シート】栽培計画書!$S$26))</f>
        <v/>
      </c>
      <c r="L200" s="935" t="str">
        <f>IF(ISBLANK(【入力シート】栽培計画書!$N$6),"",(【入力シート】栽培計画書!$N$6))</f>
        <v/>
      </c>
      <c r="M200" s="938" t="str">
        <f>IF(ISBLANK(【入力シート】栽培計画書!$B$6),"",(【入力シート】栽培計画書!$B$6))</f>
        <v/>
      </c>
      <c r="N200" s="590"/>
      <c r="O200" s="590"/>
      <c r="P200" s="553"/>
      <c r="Q200" s="553"/>
      <c r="R200" s="553"/>
      <c r="S200" s="553"/>
      <c r="T200" s="553"/>
      <c r="U200" s="553"/>
      <c r="V200" s="553"/>
      <c r="W200" s="553"/>
      <c r="X200" s="553"/>
      <c r="Y200" s="553"/>
      <c r="Z200" s="612"/>
      <c r="AA200" s="630"/>
      <c r="AB200" s="612"/>
      <c r="AC200" s="612"/>
      <c r="AD200" s="612"/>
      <c r="AE200" s="590"/>
      <c r="AF200" s="590"/>
      <c r="AG200" s="590"/>
      <c r="AH200" s="590"/>
      <c r="AI200" s="590"/>
      <c r="AJ200" s="590"/>
      <c r="AK200" s="590"/>
      <c r="AL200" s="590"/>
    </row>
    <row r="201" spans="1:38" s="591" customFormat="1" ht="24" customHeight="1">
      <c r="A201" s="901"/>
      <c r="B201" s="865" t="str">
        <f>IF(ISBLANK(【入力シート】栽培計画書!$B$6),"",(【入力シート】栽培計画書!$B$6))</f>
        <v/>
      </c>
      <c r="C201" s="660" t="str">
        <f>IF(ISBLANK(【入力シート】栽培計画書!$E$26),"",(【入力シート】栽培計画書!$E$26))</f>
        <v/>
      </c>
      <c r="D201" s="872" t="str">
        <f>IF(ISBLANK(【入力シート】栽培計画書!$B$6),"",(【入力シート】栽培計画書!$B$6))</f>
        <v/>
      </c>
      <c r="E201" s="661" t="str">
        <f>IF(ISBLANK(【入力シート】栽培計画書!$H$26),"",(【入力シート】栽培計画書!$H$26))</f>
        <v/>
      </c>
      <c r="F201" s="592" t="s">
        <v>878</v>
      </c>
      <c r="G201" s="878" t="str">
        <f>IF(ISBLANK(【入力シート】栽培計画書!$B$6),"",(【入力シート】栽培計画書!$B$6))</f>
        <v/>
      </c>
      <c r="H201" s="880" t="str">
        <f>IF(ISBLANK(【入力シート】栽培計画書!$B$6),"",(【入力シート】栽培計画書!$B$6))</f>
        <v/>
      </c>
      <c r="I201" s="878" t="str">
        <f>IF(ISBLANK(【入力シート】栽培計画書!$B$6),"",(【入力シート】栽培計画書!$B$6))</f>
        <v/>
      </c>
      <c r="J201" s="933" t="str">
        <f>IF(ISBLANK(【入力シート】栽培計画書!$B$6),"",(【入力シート】栽培計画書!$B$6))</f>
        <v/>
      </c>
      <c r="K201" s="878" t="str">
        <f>IF(ISBLANK(【入力シート】栽培計画書!$B$6),"",(【入力シート】栽培計画書!$B$6))</f>
        <v/>
      </c>
      <c r="L201" s="936" t="str">
        <f>IF(ISBLANK(【入力シート】栽培計画書!$B$6),"",(【入力シート】栽培計画書!$B$6))</f>
        <v/>
      </c>
      <c r="M201" s="939" t="str">
        <f>IF(ISBLANK(【入力シート】栽培計画書!$B$6),"",(【入力シート】栽培計画書!$B$6))</f>
        <v/>
      </c>
      <c r="N201" s="590"/>
      <c r="O201" s="662" t="str">
        <f>IF(ISNUMBER(SEARCH("施設", C198)), "施設", IF(ISNUMBER(SEARCH("露地", C198)), "露地", "露地施設"))</f>
        <v>露地施設</v>
      </c>
      <c r="P201" s="590"/>
      <c r="Q201" s="588"/>
      <c r="R201" s="588"/>
      <c r="S201" s="588"/>
      <c r="T201" s="575"/>
      <c r="U201" s="588"/>
      <c r="V201" s="588"/>
      <c r="W201" s="588"/>
      <c r="X201" s="588"/>
      <c r="Y201" s="588"/>
      <c r="Z201" s="612"/>
      <c r="AA201" s="630"/>
      <c r="AB201" s="612"/>
      <c r="AC201" s="612"/>
      <c r="AD201" s="612"/>
      <c r="AE201" s="590"/>
      <c r="AF201" s="590"/>
      <c r="AG201" s="590"/>
      <c r="AH201" s="590"/>
      <c r="AI201" s="590"/>
      <c r="AJ201" s="590"/>
      <c r="AK201" s="590"/>
      <c r="AL201" s="590"/>
    </row>
    <row r="202" spans="1:38" s="591" customFormat="1" ht="44.1" customHeight="1">
      <c r="A202" s="901"/>
      <c r="B202" s="865" t="str">
        <f>IF(ISBLANK(【入力シート】栽培計画書!$B$6),"",(【入力シート】栽培計画書!$B$6))</f>
        <v/>
      </c>
      <c r="C202" s="892" t="s">
        <v>880</v>
      </c>
      <c r="D202" s="893"/>
      <c r="E202" s="894"/>
      <c r="F202" s="895"/>
      <c r="G202" s="896" t="str">
        <f>IF(ISBLANK(【入力シート】栽培計画書!$M$26),"",(【入力シート】栽培計画書!$M$26))</f>
        <v/>
      </c>
      <c r="H202" s="897"/>
      <c r="I202" s="897"/>
      <c r="J202" s="897"/>
      <c r="K202" s="897"/>
      <c r="L202" s="897"/>
      <c r="M202" s="898"/>
      <c r="N202" s="590"/>
      <c r="O202" s="590"/>
      <c r="P202" s="590"/>
      <c r="Q202" s="588"/>
      <c r="R202" s="588"/>
      <c r="S202" s="588"/>
      <c r="T202" s="575"/>
      <c r="U202" s="588"/>
      <c r="V202" s="588"/>
      <c r="W202" s="588"/>
      <c r="X202" s="588"/>
      <c r="Y202" s="588"/>
      <c r="Z202" s="612"/>
      <c r="AA202" s="630"/>
      <c r="AB202" s="612"/>
      <c r="AC202" s="612"/>
      <c r="AD202" s="612"/>
      <c r="AE202" s="590"/>
      <c r="AF202" s="590"/>
      <c r="AG202" s="590"/>
      <c r="AH202" s="590"/>
      <c r="AI202" s="590"/>
      <c r="AJ202" s="590"/>
      <c r="AK202" s="590"/>
      <c r="AL202" s="590"/>
    </row>
    <row r="203" spans="1:38" s="591" customFormat="1" ht="44.1" customHeight="1">
      <c r="A203" s="901"/>
      <c r="B203" s="865" t="str">
        <f>IF(ISBLANK(【入力シート】栽培計画書!$B$6),"",(【入力シート】栽培計画書!$B$6))</f>
        <v/>
      </c>
      <c r="C203" s="881" t="s">
        <v>881</v>
      </c>
      <c r="D203" s="881"/>
      <c r="E203" s="881"/>
      <c r="F203" s="882"/>
      <c r="G203" s="883" t="str">
        <f>IF(ISBLANK(【入力シート】栽培計画書!$Q$26),"",(【入力シート】栽培計画書!$Q$26))</f>
        <v/>
      </c>
      <c r="H203" s="884"/>
      <c r="I203" s="884"/>
      <c r="J203" s="884"/>
      <c r="K203" s="884"/>
      <c r="L203" s="884"/>
      <c r="M203" s="885"/>
      <c r="N203" s="590"/>
      <c r="O203" s="590"/>
      <c r="P203" s="590"/>
      <c r="Q203" s="588"/>
      <c r="R203" s="588"/>
      <c r="S203" s="588"/>
      <c r="T203" s="575"/>
      <c r="U203" s="588"/>
      <c r="V203" s="588"/>
      <c r="W203" s="588"/>
      <c r="X203" s="588"/>
      <c r="Y203" s="588"/>
      <c r="Z203" s="612"/>
      <c r="AA203" s="630"/>
      <c r="AB203" s="612"/>
      <c r="AC203" s="612"/>
      <c r="AD203" s="612"/>
      <c r="AE203" s="590"/>
      <c r="AF203" s="590"/>
      <c r="AG203" s="590"/>
      <c r="AH203" s="590"/>
      <c r="AI203" s="590"/>
      <c r="AJ203" s="590"/>
      <c r="AK203" s="590"/>
      <c r="AL203" s="590"/>
    </row>
    <row r="204" spans="1:38" s="591" customFormat="1" ht="44.1" customHeight="1" thickBot="1">
      <c r="A204" s="902"/>
      <c r="B204" s="866" t="str">
        <f>IF(ISBLANK(【入力シート】栽培計画書!$B$6),"",(【入力シート】栽培計画書!$B$6))</f>
        <v/>
      </c>
      <c r="C204" s="886" t="s">
        <v>882</v>
      </c>
      <c r="D204" s="887"/>
      <c r="E204" s="887"/>
      <c r="F204" s="888"/>
      <c r="G204" s="889" t="str">
        <f>IF(ISBLANK(【入力シート】栽培計画書!$U$26),"",(【入力シート】栽培計画書!$U$26))</f>
        <v/>
      </c>
      <c r="H204" s="890"/>
      <c r="I204" s="890"/>
      <c r="J204" s="890"/>
      <c r="K204" s="890"/>
      <c r="L204" s="890"/>
      <c r="M204" s="891"/>
      <c r="N204" s="590"/>
      <c r="O204" s="590"/>
      <c r="P204" s="590"/>
      <c r="Q204" s="588"/>
      <c r="R204" s="588"/>
      <c r="S204" s="588"/>
      <c r="T204" s="575"/>
      <c r="U204" s="588"/>
      <c r="V204" s="588"/>
      <c r="W204" s="588"/>
      <c r="X204" s="588"/>
      <c r="Y204" s="588"/>
      <c r="Z204" s="612"/>
      <c r="AA204" s="630"/>
      <c r="AB204" s="612"/>
      <c r="AC204" s="612"/>
      <c r="AD204" s="612"/>
      <c r="AE204" s="590"/>
      <c r="AF204" s="590"/>
      <c r="AG204" s="590"/>
      <c r="AH204" s="590"/>
      <c r="AI204" s="590"/>
      <c r="AJ204" s="590"/>
      <c r="AK204" s="590"/>
      <c r="AL204" s="590"/>
    </row>
    <row r="205" spans="1:38" s="591" customFormat="1" ht="24" customHeight="1">
      <c r="A205" s="900" t="str">
        <f>IF(ISBLANK(【入力シート】栽培計画書!$B$27),"",(【入力シート】栽培計画書!$B$27))</f>
        <v/>
      </c>
      <c r="B205" s="864" t="str">
        <f>IF(ISBLANK(【入力シート】栽培計画書!$C$27),"",(【入力シート】栽培計画書!$C$27))</f>
        <v/>
      </c>
      <c r="C205" s="867" t="str">
        <f>IF(ISBLANK(【入力シート】栽培計画書!$D$27),"",(【入力シート】栽培計画書!$D$27))</f>
        <v/>
      </c>
      <c r="D205" s="870" t="str">
        <f>IF(ISBLANK(【入力シート】栽培計画書!$F$27),"",(【入力シート】栽培計画書!$F$27))</f>
        <v/>
      </c>
      <c r="E205" s="659" t="str">
        <f>IF(ISBLANK(【入力シート】栽培計画書!$G$27),"",(【入力シート】栽培計画書!$G$27))</f>
        <v/>
      </c>
      <c r="F205" s="589" t="s">
        <v>878</v>
      </c>
      <c r="G205" s="873" t="str">
        <f>IF(ISBLANK(【入力シート】栽培計画書!$I$27),"",(【入力シート】栽培計画書!$I$27))</f>
        <v/>
      </c>
      <c r="H205" s="899" t="str">
        <f>IF(ISBLANK(【入力シート】栽培計画書!$J$27),"",IF(OR(【入力シート】栽培計画書!$I$27=List!$E$2,【入力シート】栽培計画書!$I$27=List!$E$4),【入力シート】栽培計画書!$J$27&amp;"kg/10a",IF(【入力シート】栽培計画書!$I$27=List!$E$3,"播種量"&amp;【入力シート】栽培計画書!$J$27&amp;"kg/10a","")))</f>
        <v/>
      </c>
      <c r="I205" s="873" t="str">
        <f>IF(ISBLANK(【入力シート】栽培計画書!$N$27),"",(【入力シート】栽培計画書!$N$27))</f>
        <v/>
      </c>
      <c r="J205" s="931" t="str">
        <f>IF(ISBLANK(【入力シート】栽培計画書!$P$27),"",(【入力シート】栽培計画書!$P$27))</f>
        <v/>
      </c>
      <c r="K205" s="873" t="str">
        <f>IF(ISBLANK(【入力シート】栽培計画書!$R$27),"",(【入力シート】栽培計画書!$R$27))</f>
        <v/>
      </c>
      <c r="L205" s="934" t="str">
        <f>IF(ISBLANK(【入力シート】栽培計画書!$T$27),"",(【入力シート】栽培計画書!$T$27))</f>
        <v/>
      </c>
      <c r="M205" s="937" t="str">
        <f>IF(ISBLANK(【入力シート】栽培計画書!$V$27),"",(【入力シート】栽培計画書!$V$27))</f>
        <v/>
      </c>
      <c r="N205" s="590"/>
      <c r="O205" s="590"/>
      <c r="P205" s="590"/>
      <c r="Q205" s="588"/>
      <c r="R205" s="588"/>
      <c r="S205" s="588"/>
      <c r="T205" s="575"/>
      <c r="U205" s="588"/>
      <c r="V205" s="588"/>
      <c r="W205" s="588"/>
      <c r="X205" s="588"/>
      <c r="Y205" s="588"/>
      <c r="Z205" s="612"/>
      <c r="AA205" s="630"/>
      <c r="AB205" s="612"/>
      <c r="AC205" s="612"/>
      <c r="AD205" s="612"/>
      <c r="AE205" s="590"/>
      <c r="AF205" s="590"/>
      <c r="AG205" s="590"/>
      <c r="AH205" s="590"/>
      <c r="AI205" s="590"/>
      <c r="AJ205" s="590"/>
      <c r="AK205" s="590"/>
      <c r="AL205" s="590"/>
    </row>
    <row r="206" spans="1:38" s="591" customFormat="1" ht="12" customHeight="1">
      <c r="A206" s="901"/>
      <c r="B206" s="865" t="str">
        <f>IF(ISBLANK(【入力シート】栽培計画書!$B$6),"",(【入力シート】栽培計画書!$B$6))</f>
        <v/>
      </c>
      <c r="C206" s="868" t="str">
        <f>IF(ISBLANK(【入力シート】栽培計画書!$B$6),"",(【入力シート】栽培計画書!$B$6))</f>
        <v/>
      </c>
      <c r="D206" s="871" t="str">
        <f>IF(ISBLANK(【入力シート】栽培計画書!$B$6),"",(【入力シート】栽培計画書!$B$6))</f>
        <v/>
      </c>
      <c r="E206" s="875" t="s">
        <v>879</v>
      </c>
      <c r="F206" s="876"/>
      <c r="G206" s="874" t="str">
        <f>IF(ISBLANK(【入力シート】栽培計画書!$B$6),"",(【入力シート】栽培計画書!$B$6))</f>
        <v/>
      </c>
      <c r="H206" s="879" t="str">
        <f>IF(ISBLANK(【入力シート】栽培計画書!$B$6),"",(【入力シート】栽培計画書!$B$6))</f>
        <v/>
      </c>
      <c r="I206" s="874" t="str">
        <f>IF(ISBLANK(【入力シート】栽培計画書!$B$6),"",(【入力シート】栽培計画書!$B$6))</f>
        <v/>
      </c>
      <c r="J206" s="932" t="str">
        <f>IF(ISBLANK(【入力シート】栽培計画書!$B$6),"",(【入力シート】栽培計画書!$B$6))</f>
        <v/>
      </c>
      <c r="K206" s="874" t="str">
        <f>IF(ISBLANK(【入力シート】栽培計画書!$B$6),"",(【入力シート】栽培計画書!$B$6))</f>
        <v/>
      </c>
      <c r="L206" s="935" t="str">
        <f>IF(ISBLANK(【入力シート】栽培計画書!$B$6),"",(【入力シート】栽培計画書!$B$6))</f>
        <v/>
      </c>
      <c r="M206" s="938" t="str">
        <f>IF(ISBLANK(【入力シート】栽培計画書!$B$6),"",(【入力シート】栽培計画書!$B$6))</f>
        <v/>
      </c>
      <c r="N206" s="590"/>
      <c r="O206" s="590"/>
      <c r="P206" s="590"/>
      <c r="Q206" s="588"/>
      <c r="R206" s="588"/>
      <c r="S206" s="588"/>
      <c r="T206" s="575"/>
      <c r="U206" s="588"/>
      <c r="V206" s="588"/>
      <c r="W206" s="588"/>
      <c r="X206" s="588"/>
      <c r="Y206" s="588"/>
      <c r="Z206" s="612"/>
      <c r="AA206" s="630"/>
      <c r="AB206" s="612"/>
      <c r="AC206" s="612"/>
      <c r="AD206" s="612"/>
      <c r="AE206" s="590"/>
      <c r="AF206" s="590"/>
      <c r="AG206" s="590"/>
      <c r="AH206" s="590"/>
      <c r="AI206" s="590"/>
      <c r="AJ206" s="590"/>
      <c r="AK206" s="590"/>
      <c r="AL206" s="590"/>
    </row>
    <row r="207" spans="1:38" s="591" customFormat="1" ht="12" customHeight="1">
      <c r="A207" s="901"/>
      <c r="B207" s="865" t="str">
        <f>IF(ISBLANK(【入力シート】栽培計画書!$B$6),"",(【入力シート】栽培計画書!$B$6))</f>
        <v/>
      </c>
      <c r="C207" s="869" t="str">
        <f>IF(ISBLANK(【入力シート】栽培計画書!$B$6),"",(【入力シート】栽培計画書!$B$6))</f>
        <v/>
      </c>
      <c r="D207" s="871" t="str">
        <f>IF(ISBLANK(【入力シート】栽培計画書!$B$6),"",(【入力シート】栽培計画書!$B$6))</f>
        <v/>
      </c>
      <c r="E207" s="875"/>
      <c r="F207" s="876"/>
      <c r="G207" s="877" t="str">
        <f>IF(ISBLANK(【入力シート】栽培計画書!$K$27),"",(【入力シート】栽培計画書!$K$27))</f>
        <v/>
      </c>
      <c r="H207" s="879" t="str">
        <f>IF(ISBLANK(【入力シート】栽培計画書!$L$27),"",IF(OR(【入力シート】栽培計画書!$K$27=List!$E$2,【入力シート】栽培計画書!$K$27=List!$E$4),【入力シート】栽培計画書!$L$27&amp;"kg/10a",IF(【入力シート】栽培計画書!$K$27=List!$E$3,"播種量"&amp;【入力シート】栽培計画書!$L$27&amp;"kg/10a","")))</f>
        <v/>
      </c>
      <c r="I207" s="877" t="str">
        <f>IF(ISBLANK(【入力シート】栽培計画書!$O$27),"",(【入力シート】栽培計画書!$O$27))</f>
        <v/>
      </c>
      <c r="J207" s="932" t="str">
        <f>IF(ISBLANK(【入力シート】栽培計画書!$N$6),"",(【入力シート】栽培計画書!$N$6))</f>
        <v/>
      </c>
      <c r="K207" s="877" t="str">
        <f>IF(ISBLANK(【入力シート】栽培計画書!$S$27),"",(【入力シート】栽培計画書!$S$27))</f>
        <v/>
      </c>
      <c r="L207" s="935" t="str">
        <f>IF(ISBLANK(【入力シート】栽培計画書!$N$6),"",(【入力シート】栽培計画書!$N$6))</f>
        <v/>
      </c>
      <c r="M207" s="938" t="str">
        <f>IF(ISBLANK(【入力シート】栽培計画書!$B$6),"",(【入力シート】栽培計画書!$B$6))</f>
        <v/>
      </c>
      <c r="N207" s="590"/>
      <c r="O207" s="590"/>
      <c r="P207" s="590"/>
      <c r="Q207" s="588"/>
      <c r="R207" s="588"/>
      <c r="S207" s="588"/>
      <c r="T207" s="575"/>
      <c r="U207" s="588"/>
      <c r="V207" s="588"/>
      <c r="W207" s="588"/>
      <c r="X207" s="588"/>
      <c r="Y207" s="588"/>
      <c r="Z207" s="612"/>
      <c r="AA207" s="630"/>
      <c r="AB207" s="612"/>
      <c r="AC207" s="612"/>
      <c r="AD207" s="612"/>
      <c r="AE207" s="590"/>
      <c r="AF207" s="590"/>
      <c r="AG207" s="590"/>
      <c r="AH207" s="590"/>
      <c r="AI207" s="590"/>
      <c r="AJ207" s="590"/>
      <c r="AK207" s="590"/>
      <c r="AL207" s="590"/>
    </row>
    <row r="208" spans="1:38" s="591" customFormat="1" ht="24" customHeight="1">
      <c r="A208" s="901"/>
      <c r="B208" s="865" t="str">
        <f>IF(ISBLANK(【入力シート】栽培計画書!$B$6),"",(【入力シート】栽培計画書!$B$6))</f>
        <v/>
      </c>
      <c r="C208" s="660" t="str">
        <f>IF(ISBLANK(【入力シート】栽培計画書!$E$27),"",(【入力シート】栽培計画書!$E$27))</f>
        <v/>
      </c>
      <c r="D208" s="872" t="str">
        <f>IF(ISBLANK(【入力シート】栽培計画書!$B$6),"",(【入力シート】栽培計画書!$B$6))</f>
        <v/>
      </c>
      <c r="E208" s="661" t="str">
        <f>IF(ISBLANK(【入力シート】栽培計画書!$H$27),"",(【入力シート】栽培計画書!$H$27))</f>
        <v/>
      </c>
      <c r="F208" s="592" t="s">
        <v>878</v>
      </c>
      <c r="G208" s="878" t="str">
        <f>IF(ISBLANK(【入力シート】栽培計画書!$B$6),"",(【入力シート】栽培計画書!$B$6))</f>
        <v/>
      </c>
      <c r="H208" s="880" t="str">
        <f>IF(ISBLANK(【入力シート】栽培計画書!$B$6),"",(【入力シート】栽培計画書!$B$6))</f>
        <v/>
      </c>
      <c r="I208" s="878" t="str">
        <f>IF(ISBLANK(【入力シート】栽培計画書!$B$6),"",(【入力シート】栽培計画書!$B$6))</f>
        <v/>
      </c>
      <c r="J208" s="933" t="str">
        <f>IF(ISBLANK(【入力シート】栽培計画書!$B$6),"",(【入力シート】栽培計画書!$B$6))</f>
        <v/>
      </c>
      <c r="K208" s="878" t="str">
        <f>IF(ISBLANK(【入力シート】栽培計画書!$B$6),"",(【入力シート】栽培計画書!$B$6))</f>
        <v/>
      </c>
      <c r="L208" s="936" t="str">
        <f>IF(ISBLANK(【入力シート】栽培計画書!$B$6),"",(【入力シート】栽培計画書!$B$6))</f>
        <v/>
      </c>
      <c r="M208" s="939" t="str">
        <f>IF(ISBLANK(【入力シート】栽培計画書!$B$6),"",(【入力シート】栽培計画書!$B$6))</f>
        <v/>
      </c>
      <c r="N208" s="590"/>
      <c r="O208" s="663" t="str">
        <f>IF(ISNUMBER(SEARCH("施設", C205)), "施設", IF(ISNUMBER(SEARCH("露地", C205)), "露地", "露地施設"))</f>
        <v>露地施設</v>
      </c>
      <c r="P208" s="590"/>
      <c r="Q208" s="588"/>
      <c r="R208" s="588"/>
      <c r="S208" s="588"/>
      <c r="T208" s="575"/>
      <c r="U208" s="588"/>
      <c r="V208" s="588"/>
      <c r="W208" s="588"/>
      <c r="X208" s="588"/>
      <c r="Y208" s="588"/>
      <c r="Z208" s="612"/>
      <c r="AA208" s="630"/>
      <c r="AB208" s="612"/>
      <c r="AC208" s="612"/>
      <c r="AD208" s="612"/>
      <c r="AE208" s="590"/>
      <c r="AF208" s="590"/>
      <c r="AG208" s="590"/>
      <c r="AH208" s="590"/>
      <c r="AI208" s="590"/>
      <c r="AJ208" s="590"/>
      <c r="AK208" s="590"/>
      <c r="AL208" s="590"/>
    </row>
    <row r="209" spans="1:38" s="591" customFormat="1" ht="44.1" customHeight="1">
      <c r="A209" s="901"/>
      <c r="B209" s="865" t="str">
        <f>IF(ISBLANK(【入力シート】栽培計画書!$B$6),"",(【入力シート】栽培計画書!$B$6))</f>
        <v/>
      </c>
      <c r="C209" s="892" t="s">
        <v>880</v>
      </c>
      <c r="D209" s="893"/>
      <c r="E209" s="894"/>
      <c r="F209" s="895"/>
      <c r="G209" s="896" t="str">
        <f>IF(ISBLANK(【入力シート】栽培計画書!$M$27),"",(【入力シート】栽培計画書!$M$27))</f>
        <v/>
      </c>
      <c r="H209" s="897"/>
      <c r="I209" s="897"/>
      <c r="J209" s="897"/>
      <c r="K209" s="897"/>
      <c r="L209" s="897"/>
      <c r="M209" s="898"/>
      <c r="N209" s="590"/>
      <c r="O209" s="590"/>
      <c r="P209" s="590"/>
      <c r="Q209" s="588"/>
      <c r="R209" s="588"/>
      <c r="S209" s="588"/>
      <c r="T209" s="575"/>
      <c r="U209" s="588"/>
      <c r="V209" s="588"/>
      <c r="W209" s="588"/>
      <c r="X209" s="588"/>
      <c r="Y209" s="588"/>
      <c r="Z209" s="612"/>
      <c r="AA209" s="630"/>
      <c r="AB209" s="612"/>
      <c r="AC209" s="612"/>
      <c r="AD209" s="612"/>
      <c r="AE209" s="590"/>
      <c r="AF209" s="590"/>
      <c r="AG209" s="590"/>
      <c r="AH209" s="590"/>
      <c r="AI209" s="590"/>
      <c r="AJ209" s="590"/>
      <c r="AK209" s="590"/>
      <c r="AL209" s="590"/>
    </row>
    <row r="210" spans="1:38" s="591" customFormat="1" ht="44.1" customHeight="1">
      <c r="A210" s="901"/>
      <c r="B210" s="865" t="str">
        <f>IF(ISBLANK(【入力シート】栽培計画書!$B$6),"",(【入力シート】栽培計画書!$B$6))</f>
        <v/>
      </c>
      <c r="C210" s="881" t="s">
        <v>881</v>
      </c>
      <c r="D210" s="881"/>
      <c r="E210" s="881"/>
      <c r="F210" s="882"/>
      <c r="G210" s="883" t="str">
        <f>IF(ISBLANK(【入力シート】栽培計画書!$Q$27),"",(【入力シート】栽培計画書!$Q$27))</f>
        <v/>
      </c>
      <c r="H210" s="884"/>
      <c r="I210" s="884"/>
      <c r="J210" s="884"/>
      <c r="K210" s="884"/>
      <c r="L210" s="884"/>
      <c r="M210" s="885"/>
      <c r="N210" s="590"/>
      <c r="O210" s="590"/>
      <c r="P210" s="590"/>
      <c r="Q210" s="590"/>
      <c r="R210" s="590"/>
      <c r="S210" s="590"/>
      <c r="T210" s="590"/>
      <c r="U210" s="590"/>
      <c r="V210" s="590"/>
      <c r="W210" s="590"/>
      <c r="X210" s="590"/>
      <c r="Y210" s="590"/>
      <c r="Z210" s="612"/>
      <c r="AA210" s="630"/>
      <c r="AB210" s="612"/>
      <c r="AC210" s="612"/>
      <c r="AD210" s="612"/>
      <c r="AE210" s="590"/>
      <c r="AF210" s="590"/>
      <c r="AG210" s="590"/>
      <c r="AH210" s="590"/>
      <c r="AI210" s="590"/>
      <c r="AJ210" s="590"/>
      <c r="AK210" s="590"/>
      <c r="AL210" s="590"/>
    </row>
    <row r="211" spans="1:38" s="591" customFormat="1" ht="44.1" customHeight="1" thickBot="1">
      <c r="A211" s="902"/>
      <c r="B211" s="866" t="str">
        <f>IF(ISBLANK(【入力シート】栽培計画書!$B$6),"",(【入力シート】栽培計画書!$B$6))</f>
        <v/>
      </c>
      <c r="C211" s="886" t="s">
        <v>882</v>
      </c>
      <c r="D211" s="887"/>
      <c r="E211" s="887"/>
      <c r="F211" s="888"/>
      <c r="G211" s="889" t="str">
        <f>IF(ISBLANK(【入力シート】栽培計画書!$U$27),"",(【入力シート】栽培計画書!$U$27))</f>
        <v/>
      </c>
      <c r="H211" s="890"/>
      <c r="I211" s="890"/>
      <c r="J211" s="890"/>
      <c r="K211" s="890"/>
      <c r="L211" s="890"/>
      <c r="M211" s="891"/>
      <c r="N211" s="590"/>
      <c r="O211" s="590"/>
      <c r="P211" s="590"/>
      <c r="Q211" s="590"/>
      <c r="R211" s="590"/>
      <c r="S211" s="590"/>
      <c r="T211" s="590"/>
      <c r="U211" s="590"/>
      <c r="V211" s="590"/>
      <c r="W211" s="590"/>
      <c r="X211" s="590"/>
      <c r="Y211" s="590"/>
      <c r="Z211" s="553"/>
      <c r="AA211" s="553"/>
      <c r="AB211" s="553"/>
      <c r="AC211" s="553"/>
      <c r="AD211" s="553"/>
      <c r="AE211" s="590"/>
      <c r="AF211" s="590"/>
      <c r="AG211" s="590"/>
      <c r="AH211" s="597"/>
      <c r="AI211" s="590"/>
      <c r="AJ211" s="590"/>
      <c r="AK211" s="590"/>
      <c r="AL211" s="590"/>
    </row>
    <row r="212" spans="1:38" s="591" customFormat="1" ht="24" customHeight="1">
      <c r="A212" s="900" t="str">
        <f>IF(ISBLANK(【入力シート】栽培計画書!$B$28),"",(【入力シート】栽培計画書!$B$28))</f>
        <v/>
      </c>
      <c r="B212" s="864" t="str">
        <f>IF(ISBLANK(【入力シート】栽培計画書!$C$28),"",(【入力シート】栽培計画書!$C$28))</f>
        <v/>
      </c>
      <c r="C212" s="867" t="str">
        <f>IF(ISBLANK(【入力シート】栽培計画書!$D$28),"",(【入力シート】栽培計画書!$D$28))</f>
        <v/>
      </c>
      <c r="D212" s="870" t="str">
        <f>IF(ISBLANK(【入力シート】栽培計画書!$F$28),"",(【入力シート】栽培計画書!$F$28))</f>
        <v/>
      </c>
      <c r="E212" s="659" t="str">
        <f>IF(ISBLANK(【入力シート】栽培計画書!$G$28),"",(【入力シート】栽培計画書!$G$28))</f>
        <v/>
      </c>
      <c r="F212" s="589" t="s">
        <v>878</v>
      </c>
      <c r="G212" s="873" t="str">
        <f>IF(ISBLANK(【入力シート】栽培計画書!$I$28),"",(【入力シート】栽培計画書!$I$28))</f>
        <v/>
      </c>
      <c r="H212" s="899" t="str">
        <f>IF(ISBLANK(【入力シート】栽培計画書!$J$28),"",IF(OR(【入力シート】栽培計画書!$I$28=List!$E$2,【入力シート】栽培計画書!$I$28=List!$E$4),【入力シート】栽培計画書!$J$28&amp;"kg/10a",IF(【入力シート】栽培計画書!$I$28=List!$E$3,"播種量"&amp;【入力シート】栽培計画書!$J$28&amp;"kg/10a","")))</f>
        <v/>
      </c>
      <c r="I212" s="873" t="str">
        <f>IF(ISBLANK(【入力シート】栽培計画書!$N$28),"",(【入力シート】栽培計画書!$N$28))</f>
        <v/>
      </c>
      <c r="J212" s="931" t="str">
        <f>IF(ISBLANK(【入力シート】栽培計画書!$P$28),"",(【入力シート】栽培計画書!$P$28))</f>
        <v/>
      </c>
      <c r="K212" s="873" t="str">
        <f>IF(ISBLANK(【入力シート】栽培計画書!$R$28),"",(【入力シート】栽培計画書!$R$28))</f>
        <v/>
      </c>
      <c r="L212" s="934" t="str">
        <f>IF(ISBLANK(【入力シート】栽培計画書!$T$28),"",(【入力シート】栽培計画書!$T$28))</f>
        <v/>
      </c>
      <c r="M212" s="937" t="str">
        <f>IF(ISBLANK(【入力シート】栽培計画書!$V$28),"",(【入力シート】栽培計画書!$V$28))</f>
        <v/>
      </c>
      <c r="N212" s="590"/>
      <c r="O212" s="590"/>
      <c r="P212" s="590"/>
      <c r="Q212" s="593"/>
      <c r="R212" s="590"/>
      <c r="S212" s="590"/>
      <c r="T212" s="590"/>
      <c r="U212" s="590"/>
      <c r="V212" s="590"/>
      <c r="W212" s="590"/>
      <c r="X212" s="590"/>
      <c r="Y212" s="590"/>
      <c r="Z212" s="553"/>
      <c r="AA212" s="553"/>
      <c r="AB212" s="553"/>
      <c r="AC212" s="553"/>
      <c r="AD212" s="553"/>
      <c r="AE212" s="590"/>
      <c r="AF212" s="590"/>
      <c r="AG212" s="590"/>
      <c r="AH212" s="590"/>
      <c r="AI212" s="590"/>
      <c r="AJ212" s="590"/>
      <c r="AK212" s="590"/>
      <c r="AL212" s="590"/>
    </row>
    <row r="213" spans="1:38" s="591" customFormat="1" ht="12" customHeight="1">
      <c r="A213" s="901"/>
      <c r="B213" s="865" t="str">
        <f>IF(ISBLANK(【入力シート】栽培計画書!$B$6),"",(【入力シート】栽培計画書!$B$6))</f>
        <v/>
      </c>
      <c r="C213" s="868" t="str">
        <f>IF(ISBLANK(【入力シート】栽培計画書!$B$6),"",(【入力シート】栽培計画書!$B$6))</f>
        <v/>
      </c>
      <c r="D213" s="871" t="str">
        <f>IF(ISBLANK(【入力シート】栽培計画書!$B$6),"",(【入力シート】栽培計画書!$B$6))</f>
        <v/>
      </c>
      <c r="E213" s="875" t="s">
        <v>879</v>
      </c>
      <c r="F213" s="876"/>
      <c r="G213" s="874" t="str">
        <f>IF(ISBLANK(【入力シート】栽培計画書!$B$6),"",(【入力シート】栽培計画書!$B$6))</f>
        <v/>
      </c>
      <c r="H213" s="879" t="str">
        <f>IF(ISBLANK(【入力シート】栽培計画書!$B$6),"",(【入力シート】栽培計画書!$B$6))</f>
        <v/>
      </c>
      <c r="I213" s="874" t="str">
        <f>IF(ISBLANK(【入力シート】栽培計画書!$B$6),"",(【入力シート】栽培計画書!$B$6))</f>
        <v/>
      </c>
      <c r="J213" s="932" t="str">
        <f>IF(ISBLANK(【入力シート】栽培計画書!$B$6),"",(【入力シート】栽培計画書!$B$6))</f>
        <v/>
      </c>
      <c r="K213" s="874" t="str">
        <f>IF(ISBLANK(【入力シート】栽培計画書!$B$6),"",(【入力シート】栽培計画書!$B$6))</f>
        <v/>
      </c>
      <c r="L213" s="935" t="str">
        <f>IF(ISBLANK(【入力シート】栽培計画書!$B$6),"",(【入力シート】栽培計画書!$B$6))</f>
        <v/>
      </c>
      <c r="M213" s="938" t="str">
        <f>IF(ISBLANK(【入力シート】栽培計画書!$B$6),"",(【入力シート】栽培計画書!$B$6))</f>
        <v/>
      </c>
      <c r="N213" s="590"/>
      <c r="O213" s="590"/>
      <c r="P213" s="590"/>
      <c r="Q213" s="590"/>
      <c r="R213" s="590"/>
      <c r="S213" s="590"/>
      <c r="T213" s="590"/>
      <c r="U213" s="590"/>
      <c r="V213" s="590"/>
      <c r="W213" s="590"/>
      <c r="X213" s="590"/>
      <c r="Y213" s="590"/>
      <c r="Z213" s="553"/>
      <c r="AA213" s="553"/>
      <c r="AB213" s="553"/>
      <c r="AC213" s="553"/>
      <c r="AD213" s="553"/>
      <c r="AE213" s="590"/>
      <c r="AF213" s="590"/>
      <c r="AG213" s="590"/>
      <c r="AH213" s="590"/>
      <c r="AI213" s="590"/>
      <c r="AJ213" s="590"/>
      <c r="AK213" s="590"/>
      <c r="AL213" s="590"/>
    </row>
    <row r="214" spans="1:38" s="591" customFormat="1" ht="12" customHeight="1">
      <c r="A214" s="901"/>
      <c r="B214" s="865" t="str">
        <f>IF(ISBLANK(【入力シート】栽培計画書!$B$6),"",(【入力シート】栽培計画書!$B$6))</f>
        <v/>
      </c>
      <c r="C214" s="869" t="str">
        <f>IF(ISBLANK(【入力シート】栽培計画書!$B$6),"",(【入力シート】栽培計画書!$B$6))</f>
        <v/>
      </c>
      <c r="D214" s="871" t="str">
        <f>IF(ISBLANK(【入力シート】栽培計画書!$B$6),"",(【入力シート】栽培計画書!$B$6))</f>
        <v/>
      </c>
      <c r="E214" s="875"/>
      <c r="F214" s="876"/>
      <c r="G214" s="877" t="str">
        <f>IF(ISBLANK(【入力シート】栽培計画書!$K$28),"",(【入力シート】栽培計画書!$K$28))</f>
        <v/>
      </c>
      <c r="H214" s="879" t="str">
        <f>IF(ISBLANK(【入力シート】栽培計画書!$L$28),"",IF(OR(【入力シート】栽培計画書!$K$28=List!$E$2,【入力シート】栽培計画書!$K$28=List!$E$4),【入力シート】栽培計画書!$L$28&amp;"kg/10a",IF(【入力シート】栽培計画書!$K$28=List!$E$3,"播種量"&amp;【入力シート】栽培計画書!$L$28&amp;"kg/10a","")))</f>
        <v/>
      </c>
      <c r="I214" s="877" t="str">
        <f>IF(ISBLANK(【入力シート】栽培計画書!$O$28),"",(【入力シート】栽培計画書!$O$28))</f>
        <v/>
      </c>
      <c r="J214" s="932" t="str">
        <f>IF(ISBLANK(【入力シート】栽培計画書!$N$6),"",(【入力シート】栽培計画書!$N$6))</f>
        <v/>
      </c>
      <c r="K214" s="877" t="str">
        <f>IF(ISBLANK(【入力シート】栽培計画書!$S$28),"",(【入力シート】栽培計画書!$S$28))</f>
        <v/>
      </c>
      <c r="L214" s="935" t="str">
        <f>IF(ISBLANK(【入力シート】栽培計画書!$N$6),"",(【入力シート】栽培計画書!$N$6))</f>
        <v/>
      </c>
      <c r="M214" s="938" t="str">
        <f>IF(ISBLANK(【入力シート】栽培計画書!$B$6),"",(【入力シート】栽培計画書!$B$6))</f>
        <v/>
      </c>
      <c r="N214" s="590"/>
      <c r="O214" s="590"/>
      <c r="P214" s="650"/>
      <c r="Q214" s="608"/>
      <c r="R214" s="608"/>
      <c r="S214" s="608"/>
      <c r="T214" s="608"/>
      <c r="U214" s="608"/>
      <c r="V214" s="608"/>
      <c r="W214" s="608"/>
      <c r="X214" s="608"/>
      <c r="Y214" s="608"/>
      <c r="Z214" s="553"/>
      <c r="AA214" s="553"/>
      <c r="AB214" s="553"/>
      <c r="AC214" s="553"/>
      <c r="AD214" s="553"/>
      <c r="AE214" s="590"/>
      <c r="AF214" s="590"/>
      <c r="AG214" s="590"/>
      <c r="AH214" s="590"/>
      <c r="AI214" s="590"/>
      <c r="AJ214" s="590"/>
      <c r="AK214" s="590"/>
      <c r="AL214" s="590"/>
    </row>
    <row r="215" spans="1:38" s="591" customFormat="1" ht="24" customHeight="1">
      <c r="A215" s="901"/>
      <c r="B215" s="865" t="str">
        <f>IF(ISBLANK(【入力シート】栽培計画書!$B$6),"",(【入力シート】栽培計画書!$B$6))</f>
        <v/>
      </c>
      <c r="C215" s="660" t="str">
        <f>IF(ISBLANK(【入力シート】栽培計画書!$E$28),"",(【入力シート】栽培計画書!$E$28))</f>
        <v/>
      </c>
      <c r="D215" s="872" t="str">
        <f>IF(ISBLANK(【入力シート】栽培計画書!$B$6),"",(【入力シート】栽培計画書!$B$6))</f>
        <v/>
      </c>
      <c r="E215" s="661" t="str">
        <f>IF(ISBLANK(【入力シート】栽培計画書!$H$28),"",(【入力シート】栽培計画書!$H$28))</f>
        <v/>
      </c>
      <c r="F215" s="592" t="s">
        <v>878</v>
      </c>
      <c r="G215" s="878" t="str">
        <f>IF(ISBLANK(【入力シート】栽培計画書!$B$6),"",(【入力シート】栽培計画書!$B$6))</f>
        <v/>
      </c>
      <c r="H215" s="880" t="str">
        <f>IF(ISBLANK(【入力シート】栽培計画書!$B$6),"",(【入力シート】栽培計画書!$B$6))</f>
        <v/>
      </c>
      <c r="I215" s="878" t="str">
        <f>IF(ISBLANK(【入力シート】栽培計画書!$B$6),"",(【入力シート】栽培計画書!$B$6))</f>
        <v/>
      </c>
      <c r="J215" s="933" t="str">
        <f>IF(ISBLANK(【入力シート】栽培計画書!$B$6),"",(【入力シート】栽培計画書!$B$6))</f>
        <v/>
      </c>
      <c r="K215" s="878" t="str">
        <f>IF(ISBLANK(【入力シート】栽培計画書!$B$6),"",(【入力シート】栽培計画書!$B$6))</f>
        <v/>
      </c>
      <c r="L215" s="936" t="str">
        <f>IF(ISBLANK(【入力シート】栽培計画書!$B$6),"",(【入力シート】栽培計画書!$B$6))</f>
        <v/>
      </c>
      <c r="M215" s="939" t="str">
        <f>IF(ISBLANK(【入力シート】栽培計画書!$B$6),"",(【入力シート】栽培計画書!$B$6))</f>
        <v/>
      </c>
      <c r="N215" s="590"/>
      <c r="O215" s="663" t="str">
        <f>IF(ISNUMBER(SEARCH("施設", C212)), "施設", IF(ISNUMBER(SEARCH("露地", C212)), "露地", "露地施設"))</f>
        <v>露地施設</v>
      </c>
      <c r="P215" s="636"/>
      <c r="Q215" s="608"/>
      <c r="R215" s="608"/>
      <c r="S215" s="608"/>
      <c r="T215" s="608"/>
      <c r="U215" s="608"/>
      <c r="V215" s="608"/>
      <c r="W215" s="608"/>
      <c r="X215" s="608"/>
      <c r="Y215" s="608"/>
      <c r="Z215" s="553"/>
      <c r="AA215" s="553"/>
      <c r="AB215" s="553"/>
      <c r="AC215" s="553"/>
      <c r="AD215" s="553"/>
      <c r="AE215" s="590"/>
      <c r="AF215" s="590"/>
      <c r="AG215" s="590"/>
      <c r="AH215" s="590"/>
      <c r="AI215" s="590"/>
      <c r="AJ215" s="590"/>
      <c r="AK215" s="590"/>
      <c r="AL215" s="590"/>
    </row>
    <row r="216" spans="1:38" s="591" customFormat="1" ht="44.1" customHeight="1">
      <c r="A216" s="901"/>
      <c r="B216" s="865" t="str">
        <f>IF(ISBLANK(【入力シート】栽培計画書!$B$6),"",(【入力シート】栽培計画書!$B$6))</f>
        <v/>
      </c>
      <c r="C216" s="892" t="s">
        <v>880</v>
      </c>
      <c r="D216" s="893"/>
      <c r="E216" s="894"/>
      <c r="F216" s="895"/>
      <c r="G216" s="896" t="str">
        <f>IF(ISBLANK(【入力シート】栽培計画書!$M$28),"",(【入力シート】栽培計画書!$M$28))</f>
        <v/>
      </c>
      <c r="H216" s="897"/>
      <c r="I216" s="897"/>
      <c r="J216" s="897"/>
      <c r="K216" s="897"/>
      <c r="L216" s="897"/>
      <c r="M216" s="898"/>
      <c r="N216" s="590"/>
      <c r="O216" s="590"/>
      <c r="P216" s="636"/>
      <c r="Q216" s="608"/>
      <c r="R216" s="608"/>
      <c r="S216" s="608"/>
      <c r="T216" s="608"/>
      <c r="U216" s="608"/>
      <c r="V216" s="608"/>
      <c r="W216" s="608"/>
      <c r="X216" s="608"/>
      <c r="Y216" s="608"/>
      <c r="Z216" s="553"/>
      <c r="AA216" s="553"/>
      <c r="AB216" s="553"/>
      <c r="AC216" s="553"/>
      <c r="AD216" s="553"/>
      <c r="AE216" s="590"/>
      <c r="AF216" s="590"/>
      <c r="AG216" s="590"/>
      <c r="AH216" s="590"/>
      <c r="AI216" s="590"/>
      <c r="AJ216" s="590"/>
      <c r="AK216" s="590"/>
      <c r="AL216" s="590"/>
    </row>
    <row r="217" spans="1:38" s="591" customFormat="1" ht="44.1" customHeight="1">
      <c r="A217" s="901"/>
      <c r="B217" s="865" t="str">
        <f>IF(ISBLANK(【入力シート】栽培計画書!$B$6),"",(【入力シート】栽培計画書!$B$6))</f>
        <v/>
      </c>
      <c r="C217" s="881" t="s">
        <v>881</v>
      </c>
      <c r="D217" s="881"/>
      <c r="E217" s="881"/>
      <c r="F217" s="882"/>
      <c r="G217" s="883" t="str">
        <f>IF(ISBLANK(【入力シート】栽培計画書!$Q$28),"",(【入力シート】栽培計画書!$Q$28))</f>
        <v/>
      </c>
      <c r="H217" s="884"/>
      <c r="I217" s="884"/>
      <c r="J217" s="884"/>
      <c r="K217" s="884"/>
      <c r="L217" s="884"/>
      <c r="M217" s="885"/>
      <c r="N217" s="590"/>
      <c r="O217" s="590"/>
      <c r="P217" s="636"/>
      <c r="Q217" s="608"/>
      <c r="R217" s="608"/>
      <c r="S217" s="608"/>
      <c r="T217" s="608"/>
      <c r="U217" s="608"/>
      <c r="V217" s="608"/>
      <c r="W217" s="608"/>
      <c r="X217" s="608"/>
      <c r="Y217" s="608"/>
      <c r="Z217" s="553"/>
      <c r="AA217" s="553"/>
      <c r="AB217" s="553"/>
      <c r="AC217" s="553"/>
      <c r="AD217" s="553"/>
      <c r="AE217" s="590"/>
      <c r="AF217" s="590"/>
      <c r="AG217" s="590"/>
      <c r="AH217" s="590"/>
      <c r="AI217" s="590"/>
      <c r="AJ217" s="590"/>
      <c r="AK217" s="590"/>
      <c r="AL217" s="590"/>
    </row>
    <row r="218" spans="1:38" s="591" customFormat="1" ht="44.1" customHeight="1" thickBot="1">
      <c r="A218" s="902"/>
      <c r="B218" s="866" t="str">
        <f>IF(ISBLANK(【入力シート】栽培計画書!$B$6),"",(【入力シート】栽培計画書!$B$6))</f>
        <v/>
      </c>
      <c r="C218" s="886" t="s">
        <v>882</v>
      </c>
      <c r="D218" s="887"/>
      <c r="E218" s="887"/>
      <c r="F218" s="888"/>
      <c r="G218" s="889" t="str">
        <f>IF(ISBLANK(【入力シート】栽培計画書!$U$28),"",(【入力シート】栽培計画書!$U$28))</f>
        <v/>
      </c>
      <c r="H218" s="890"/>
      <c r="I218" s="890"/>
      <c r="J218" s="890"/>
      <c r="K218" s="890"/>
      <c r="L218" s="890"/>
      <c r="M218" s="891"/>
      <c r="N218" s="590"/>
      <c r="O218" s="590"/>
      <c r="P218" s="636"/>
      <c r="Q218" s="608"/>
      <c r="R218" s="608"/>
      <c r="S218" s="608"/>
      <c r="T218" s="608"/>
      <c r="U218" s="608"/>
      <c r="V218" s="608"/>
      <c r="W218" s="608"/>
      <c r="X218" s="608"/>
      <c r="Y218" s="608"/>
      <c r="Z218" s="553"/>
      <c r="AA218" s="553"/>
      <c r="AB218" s="553"/>
      <c r="AC218" s="553"/>
      <c r="AD218" s="553"/>
      <c r="AE218" s="590"/>
      <c r="AF218" s="590"/>
      <c r="AG218" s="590"/>
      <c r="AH218" s="590"/>
      <c r="AI218" s="590"/>
      <c r="AJ218" s="590"/>
      <c r="AK218" s="590"/>
      <c r="AL218" s="590"/>
    </row>
    <row r="219" spans="1:38" s="591" customFormat="1" ht="24" customHeight="1">
      <c r="A219" s="900" t="str">
        <f>IF(ISBLANK(【入力シート】栽培計画書!$B$29),"",(【入力シート】栽培計画書!$B$29))</f>
        <v/>
      </c>
      <c r="B219" s="864" t="str">
        <f>IF(ISBLANK(【入力シート】栽培計画書!$C$29),"",(【入力シート】栽培計画書!$C$29))</f>
        <v/>
      </c>
      <c r="C219" s="867" t="str">
        <f>IF(ISBLANK(【入力シート】栽培計画書!$D$29),"",(【入力シート】栽培計画書!$D$29))</f>
        <v/>
      </c>
      <c r="D219" s="870" t="str">
        <f>IF(ISBLANK(【入力シート】栽培計画書!$F$29),"",(【入力シート】栽培計画書!$F$29))</f>
        <v/>
      </c>
      <c r="E219" s="659" t="str">
        <f>IF(ISBLANK(【入力シート】栽培計画書!$G$29),"",(【入力シート】栽培計画書!$G$29))</f>
        <v/>
      </c>
      <c r="F219" s="589" t="s">
        <v>878</v>
      </c>
      <c r="G219" s="873" t="str">
        <f>IF(ISBLANK(【入力シート】栽培計画書!$I$29),"",(【入力シート】栽培計画書!$I$29))</f>
        <v/>
      </c>
      <c r="H219" s="899" t="str">
        <f>IF(ISBLANK(【入力シート】栽培計画書!$J$29),"",IF(OR(【入力シート】栽培計画書!$I$29=List!$E$2,【入力シート】栽培計画書!$I$29=List!$E$4),【入力シート】栽培計画書!$J$29&amp;"kg/10a",IF(【入力シート】栽培計画書!$I$29=List!$E$3,"播種量"&amp;【入力シート】栽培計画書!$J$29&amp;"kg/10a","")))</f>
        <v/>
      </c>
      <c r="I219" s="873" t="str">
        <f>IF(ISBLANK(【入力シート】栽培計画書!$N$29),"",(【入力シート】栽培計画書!$N$29))</f>
        <v/>
      </c>
      <c r="J219" s="931" t="str">
        <f>IF(ISBLANK(【入力シート】栽培計画書!$P$29),"",(【入力シート】栽培計画書!$P$29))</f>
        <v/>
      </c>
      <c r="K219" s="873" t="str">
        <f>IF(ISBLANK(【入力シート】栽培計画書!$R$29),"",(【入力シート】栽培計画書!$R$29))</f>
        <v/>
      </c>
      <c r="L219" s="934" t="str">
        <f>IF(ISBLANK(【入力シート】栽培計画書!$T$29),"",(【入力シート】栽培計画書!$T$29))</f>
        <v/>
      </c>
      <c r="M219" s="937" t="str">
        <f>IF(ISBLANK(【入力シート】栽培計画書!$V$29),"",(【入力シート】栽培計画書!$V$29))</f>
        <v/>
      </c>
      <c r="N219" s="590"/>
      <c r="O219" s="590"/>
      <c r="P219" s="636"/>
      <c r="Q219" s="608"/>
      <c r="R219" s="608"/>
      <c r="S219" s="608"/>
      <c r="T219" s="608"/>
      <c r="U219" s="608"/>
      <c r="V219" s="608"/>
      <c r="W219" s="608"/>
      <c r="X219" s="608"/>
      <c r="Y219" s="608"/>
      <c r="Z219" s="553"/>
      <c r="AA219" s="553"/>
      <c r="AB219" s="553"/>
      <c r="AC219" s="553"/>
      <c r="AD219" s="553"/>
      <c r="AE219" s="590"/>
      <c r="AF219" s="590"/>
      <c r="AG219" s="590"/>
      <c r="AH219" s="590"/>
      <c r="AI219" s="590"/>
      <c r="AJ219" s="590"/>
      <c r="AK219" s="590"/>
      <c r="AL219" s="590"/>
    </row>
    <row r="220" spans="1:38" s="591" customFormat="1" ht="12" customHeight="1">
      <c r="A220" s="901"/>
      <c r="B220" s="865" t="str">
        <f>IF(ISBLANK(【入力シート】栽培計画書!$B$6),"",(【入力シート】栽培計画書!$B$6))</f>
        <v/>
      </c>
      <c r="C220" s="868" t="str">
        <f>IF(ISBLANK(【入力シート】栽培計画書!$B$6),"",(【入力シート】栽培計画書!$B$6))</f>
        <v/>
      </c>
      <c r="D220" s="871" t="str">
        <f>IF(ISBLANK(【入力シート】栽培計画書!$B$6),"",(【入力シート】栽培計画書!$B$6))</f>
        <v/>
      </c>
      <c r="E220" s="875" t="s">
        <v>879</v>
      </c>
      <c r="F220" s="876"/>
      <c r="G220" s="874" t="str">
        <f>IF(ISBLANK(【入力シート】栽培計画書!$B$6),"",(【入力シート】栽培計画書!$B$6))</f>
        <v/>
      </c>
      <c r="H220" s="879" t="str">
        <f>IF(ISBLANK(【入力シート】栽培計画書!$B$6),"",(【入力シート】栽培計画書!$B$6))</f>
        <v/>
      </c>
      <c r="I220" s="874" t="str">
        <f>IF(ISBLANK(【入力シート】栽培計画書!$B$6),"",(【入力シート】栽培計画書!$B$6))</f>
        <v/>
      </c>
      <c r="J220" s="932" t="str">
        <f>IF(ISBLANK(【入力シート】栽培計画書!$B$6),"",(【入力シート】栽培計画書!$B$6))</f>
        <v/>
      </c>
      <c r="K220" s="874" t="str">
        <f>IF(ISBLANK(【入力シート】栽培計画書!$B$6),"",(【入力シート】栽培計画書!$B$6))</f>
        <v/>
      </c>
      <c r="L220" s="935" t="str">
        <f>IF(ISBLANK(【入力シート】栽培計画書!$B$6),"",(【入力シート】栽培計画書!$B$6))</f>
        <v/>
      </c>
      <c r="M220" s="938" t="str">
        <f>IF(ISBLANK(【入力シート】栽培計画書!$B$6),"",(【入力シート】栽培計画書!$B$6))</f>
        <v/>
      </c>
      <c r="N220" s="590"/>
      <c r="O220" s="590"/>
      <c r="P220" s="636"/>
      <c r="Q220" s="608"/>
      <c r="R220" s="608"/>
      <c r="S220" s="608"/>
      <c r="T220" s="608"/>
      <c r="U220" s="608"/>
      <c r="V220" s="608"/>
      <c r="W220" s="608"/>
      <c r="X220" s="608"/>
      <c r="Y220" s="608"/>
      <c r="Z220" s="553"/>
      <c r="AA220" s="553"/>
      <c r="AB220" s="553"/>
      <c r="AC220" s="553"/>
      <c r="AD220" s="553"/>
      <c r="AE220" s="590"/>
      <c r="AF220" s="590"/>
      <c r="AG220" s="590"/>
      <c r="AH220" s="590"/>
      <c r="AI220" s="590"/>
      <c r="AJ220" s="590"/>
      <c r="AK220" s="590"/>
      <c r="AL220" s="590"/>
    </row>
    <row r="221" spans="1:38" s="591" customFormat="1" ht="12" customHeight="1">
      <c r="A221" s="901"/>
      <c r="B221" s="865" t="str">
        <f>IF(ISBLANK(【入力シート】栽培計画書!$B$6),"",(【入力シート】栽培計画書!$B$6))</f>
        <v/>
      </c>
      <c r="C221" s="869" t="str">
        <f>IF(ISBLANK(【入力シート】栽培計画書!$B$6),"",(【入力シート】栽培計画書!$B$6))</f>
        <v/>
      </c>
      <c r="D221" s="871" t="str">
        <f>IF(ISBLANK(【入力シート】栽培計画書!$B$6),"",(【入力シート】栽培計画書!$B$6))</f>
        <v/>
      </c>
      <c r="E221" s="875"/>
      <c r="F221" s="876"/>
      <c r="G221" s="877" t="str">
        <f>IF(ISBLANK(【入力シート】栽培計画書!$K$29),"",(【入力シート】栽培計画書!$K$29))</f>
        <v/>
      </c>
      <c r="H221" s="879" t="str">
        <f>IF(ISBLANK(【入力シート】栽培計画書!$L$29),"",IF(OR(【入力シート】栽培計画書!$K$29=List!$E$2,【入力シート】栽培計画書!$K$29=List!$E$4),【入力シート】栽培計画書!$L$29&amp;"kg/10a",IF(【入力シート】栽培計画書!$K$29=List!$E$3,"播種量"&amp;【入力シート】栽培計画書!$L$29&amp;"kg/10a","")))</f>
        <v/>
      </c>
      <c r="I221" s="877" t="str">
        <f>IF(ISBLANK(【入力シート】栽培計画書!$O$29),"",(【入力シート】栽培計画書!$O$29))</f>
        <v/>
      </c>
      <c r="J221" s="932" t="str">
        <f>IF(ISBLANK(【入力シート】栽培計画書!$N$6),"",(【入力シート】栽培計画書!$N$6))</f>
        <v/>
      </c>
      <c r="K221" s="877" t="str">
        <f>IF(ISBLANK(【入力シート】栽培計画書!$S$29),"",(【入力シート】栽培計画書!$S$29))</f>
        <v/>
      </c>
      <c r="L221" s="935" t="str">
        <f>IF(ISBLANK(【入力シート】栽培計画書!$N$6),"",(【入力シート】栽培計画書!$N$6))</f>
        <v/>
      </c>
      <c r="M221" s="938" t="str">
        <f>IF(ISBLANK(【入力シート】栽培計画書!$B$6),"",(【入力シート】栽培計画書!$B$6))</f>
        <v/>
      </c>
      <c r="N221" s="590"/>
      <c r="O221" s="590"/>
      <c r="P221" s="636"/>
      <c r="Q221" s="608"/>
      <c r="R221" s="608"/>
      <c r="S221" s="608"/>
      <c r="T221" s="608"/>
      <c r="U221" s="608"/>
      <c r="V221" s="608"/>
      <c r="W221" s="608"/>
      <c r="X221" s="608"/>
      <c r="Y221" s="608"/>
      <c r="Z221" s="553"/>
      <c r="AA221" s="553"/>
      <c r="AB221" s="553"/>
      <c r="AC221" s="553"/>
      <c r="AD221" s="553"/>
      <c r="AE221" s="590"/>
      <c r="AF221" s="590"/>
      <c r="AG221" s="590"/>
      <c r="AH221" s="590"/>
      <c r="AI221" s="590"/>
      <c r="AJ221" s="590"/>
      <c r="AK221" s="590"/>
      <c r="AL221" s="590"/>
    </row>
    <row r="222" spans="1:38" s="591" customFormat="1" ht="24" customHeight="1">
      <c r="A222" s="901"/>
      <c r="B222" s="865" t="str">
        <f>IF(ISBLANK(【入力シート】栽培計画書!$B$6),"",(【入力シート】栽培計画書!$B$6))</f>
        <v/>
      </c>
      <c r="C222" s="660" t="str">
        <f>IF(ISBLANK(【入力シート】栽培計画書!$E$29),"",(【入力シート】栽培計画書!$E$29))</f>
        <v/>
      </c>
      <c r="D222" s="872" t="str">
        <f>IF(ISBLANK(【入力シート】栽培計画書!$B$6),"",(【入力シート】栽培計画書!$B$6))</f>
        <v/>
      </c>
      <c r="E222" s="661" t="str">
        <f>IF(ISBLANK(【入力シート】栽培計画書!$H$29),"",(【入力シート】栽培計画書!$H$29))</f>
        <v/>
      </c>
      <c r="F222" s="592" t="s">
        <v>878</v>
      </c>
      <c r="G222" s="878" t="str">
        <f>IF(ISBLANK(【入力シート】栽培計画書!$B$6),"",(【入力シート】栽培計画書!$B$6))</f>
        <v/>
      </c>
      <c r="H222" s="880" t="str">
        <f>IF(ISBLANK(【入力シート】栽培計画書!$B$6),"",(【入力シート】栽培計画書!$B$6))</f>
        <v/>
      </c>
      <c r="I222" s="878" t="str">
        <f>IF(ISBLANK(【入力シート】栽培計画書!$B$6),"",(【入力シート】栽培計画書!$B$6))</f>
        <v/>
      </c>
      <c r="J222" s="933" t="str">
        <f>IF(ISBLANK(【入力シート】栽培計画書!$B$6),"",(【入力シート】栽培計画書!$B$6))</f>
        <v/>
      </c>
      <c r="K222" s="878" t="str">
        <f>IF(ISBLANK(【入力シート】栽培計画書!$B$6),"",(【入力シート】栽培計画書!$B$6))</f>
        <v/>
      </c>
      <c r="L222" s="936" t="str">
        <f>IF(ISBLANK(【入力シート】栽培計画書!$B$6),"",(【入力シート】栽培計画書!$B$6))</f>
        <v/>
      </c>
      <c r="M222" s="939" t="str">
        <f>IF(ISBLANK(【入力シート】栽培計画書!$B$6),"",(【入力シート】栽培計画書!$B$6))</f>
        <v/>
      </c>
      <c r="N222" s="590"/>
      <c r="O222" s="663" t="str">
        <f>IF(ISNUMBER(SEARCH("施設", C219)), "施設", IF(ISNUMBER(SEARCH("露地", C219)), "露地", "露地施設"))</f>
        <v>露地施設</v>
      </c>
      <c r="P222" s="636"/>
      <c r="Q222" s="608"/>
      <c r="R222" s="608"/>
      <c r="S222" s="608"/>
      <c r="T222" s="608"/>
      <c r="U222" s="608"/>
      <c r="V222" s="608"/>
      <c r="W222" s="608"/>
      <c r="X222" s="608"/>
      <c r="Y222" s="608"/>
      <c r="Z222" s="553"/>
      <c r="AA222" s="553"/>
      <c r="AB222" s="553"/>
      <c r="AC222" s="553"/>
      <c r="AD222" s="553"/>
      <c r="AE222" s="590"/>
      <c r="AF222" s="590"/>
      <c r="AG222" s="590"/>
      <c r="AH222" s="590"/>
      <c r="AI222" s="590"/>
      <c r="AJ222" s="590"/>
      <c r="AK222" s="590"/>
      <c r="AL222" s="590"/>
    </row>
    <row r="223" spans="1:38" s="591" customFormat="1" ht="44.1" customHeight="1">
      <c r="A223" s="901"/>
      <c r="B223" s="865" t="str">
        <f>IF(ISBLANK(【入力シート】栽培計画書!$B$6),"",(【入力シート】栽培計画書!$B$6))</f>
        <v/>
      </c>
      <c r="C223" s="892" t="s">
        <v>880</v>
      </c>
      <c r="D223" s="893"/>
      <c r="E223" s="894"/>
      <c r="F223" s="895"/>
      <c r="G223" s="896" t="str">
        <f>IF(ISBLANK(【入力シート】栽培計画書!$M$29),"",(【入力シート】栽培計画書!$M$29))</f>
        <v/>
      </c>
      <c r="H223" s="897"/>
      <c r="I223" s="897"/>
      <c r="J223" s="897"/>
      <c r="K223" s="897"/>
      <c r="L223" s="897"/>
      <c r="M223" s="898"/>
      <c r="N223" s="590"/>
      <c r="O223" s="590"/>
      <c r="P223" s="636"/>
      <c r="Q223" s="608"/>
      <c r="R223" s="608"/>
      <c r="S223" s="608"/>
      <c r="T223" s="608"/>
      <c r="U223" s="608"/>
      <c r="V223" s="608"/>
      <c r="W223" s="608"/>
      <c r="X223" s="608"/>
      <c r="Y223" s="608"/>
      <c r="Z223" s="590"/>
      <c r="AA223" s="590"/>
      <c r="AB223" s="590"/>
      <c r="AC223" s="590"/>
      <c r="AD223" s="590"/>
      <c r="AE223" s="590"/>
      <c r="AF223" s="590"/>
      <c r="AG223" s="590"/>
      <c r="AH223" s="590"/>
      <c r="AI223" s="590"/>
      <c r="AJ223" s="590"/>
      <c r="AK223" s="590"/>
      <c r="AL223" s="590"/>
    </row>
    <row r="224" spans="1:38" s="591" customFormat="1" ht="44.1" customHeight="1">
      <c r="A224" s="901"/>
      <c r="B224" s="865" t="str">
        <f>IF(ISBLANK(【入力シート】栽培計画書!$B$6),"",(【入力シート】栽培計画書!$B$6))</f>
        <v/>
      </c>
      <c r="C224" s="881" t="s">
        <v>881</v>
      </c>
      <c r="D224" s="881"/>
      <c r="E224" s="881"/>
      <c r="F224" s="882"/>
      <c r="G224" s="883" t="str">
        <f>IF(ISBLANK(【入力シート】栽培計画書!$Q$29),"",(【入力シート】栽培計画書!$Q$29))</f>
        <v/>
      </c>
      <c r="H224" s="884"/>
      <c r="I224" s="884"/>
      <c r="J224" s="884"/>
      <c r="K224" s="884"/>
      <c r="L224" s="884"/>
      <c r="M224" s="885"/>
      <c r="N224" s="590"/>
      <c r="O224" s="590"/>
      <c r="P224" s="636"/>
      <c r="Q224" s="608"/>
      <c r="R224" s="608"/>
      <c r="S224" s="608"/>
      <c r="T224" s="608"/>
      <c r="U224" s="608"/>
      <c r="V224" s="608"/>
      <c r="W224" s="608"/>
      <c r="X224" s="608"/>
      <c r="Y224" s="608"/>
      <c r="Z224" s="590"/>
      <c r="AA224" s="590"/>
      <c r="AB224" s="590"/>
      <c r="AC224" s="590"/>
      <c r="AD224" s="590"/>
      <c r="AE224" s="590"/>
      <c r="AF224" s="590"/>
      <c r="AG224" s="590"/>
      <c r="AH224" s="590"/>
      <c r="AI224" s="590"/>
      <c r="AJ224" s="590"/>
      <c r="AK224" s="590"/>
      <c r="AL224" s="590"/>
    </row>
    <row r="225" spans="1:38" s="591" customFormat="1" ht="44.1" customHeight="1" thickBot="1">
      <c r="A225" s="902"/>
      <c r="B225" s="866" t="str">
        <f>IF(ISBLANK(【入力シート】栽培計画書!$B$6),"",(【入力シート】栽培計画書!$B$6))</f>
        <v/>
      </c>
      <c r="C225" s="886" t="s">
        <v>882</v>
      </c>
      <c r="D225" s="887"/>
      <c r="E225" s="887"/>
      <c r="F225" s="888"/>
      <c r="G225" s="889" t="str">
        <f>IF(ISBLANK(【入力シート】栽培計画書!$U$29),"",(【入力シート】栽培計画書!$U$29))</f>
        <v/>
      </c>
      <c r="H225" s="890"/>
      <c r="I225" s="890"/>
      <c r="J225" s="890"/>
      <c r="K225" s="890"/>
      <c r="L225" s="890"/>
      <c r="M225" s="891"/>
      <c r="N225" s="590"/>
      <c r="O225" s="590"/>
      <c r="P225" s="636"/>
      <c r="Q225" s="608"/>
      <c r="R225" s="608"/>
      <c r="S225" s="608"/>
      <c r="T225" s="608"/>
      <c r="U225" s="608"/>
      <c r="V225" s="608"/>
      <c r="W225" s="608"/>
      <c r="X225" s="608"/>
      <c r="Y225" s="608"/>
      <c r="Z225" s="590"/>
      <c r="AA225" s="590"/>
      <c r="AB225" s="590"/>
      <c r="AC225" s="590"/>
      <c r="AD225" s="590"/>
      <c r="AE225" s="590"/>
      <c r="AF225" s="590"/>
      <c r="AG225" s="590"/>
      <c r="AH225" s="590"/>
      <c r="AI225" s="590"/>
      <c r="AJ225" s="590"/>
      <c r="AK225" s="590"/>
      <c r="AL225" s="590"/>
    </row>
    <row r="226" spans="1:38" s="591" customFormat="1" ht="24" customHeight="1">
      <c r="A226" s="900" t="str">
        <f>IF(ISBLANK(【入力シート】栽培計画書!$B$30),"",(【入力シート】栽培計画書!$B$30))</f>
        <v/>
      </c>
      <c r="B226" s="864" t="str">
        <f>IF(ISBLANK(【入力シート】栽培計画書!$C$30),"",(【入力シート】栽培計画書!$C$30))</f>
        <v/>
      </c>
      <c r="C226" s="867" t="str">
        <f>IF(ISBLANK(【入力シート】栽培計画書!$D$30),"",(【入力シート】栽培計画書!$D$30))</f>
        <v/>
      </c>
      <c r="D226" s="870" t="str">
        <f>IF(ISBLANK(【入力シート】栽培計画書!$F$30),"",(【入力シート】栽培計画書!$F$30))</f>
        <v/>
      </c>
      <c r="E226" s="659" t="str">
        <f>IF(ISBLANK(【入力シート】栽培計画書!$G$30),"",(【入力シート】栽培計画書!$G$30))</f>
        <v/>
      </c>
      <c r="F226" s="589" t="s">
        <v>878</v>
      </c>
      <c r="G226" s="873" t="str">
        <f>IF(ISBLANK(【入力シート】栽培計画書!$I$30),"",(【入力シート】栽培計画書!$I$30))</f>
        <v/>
      </c>
      <c r="H226" s="899" t="str">
        <f>IF(ISBLANK(【入力シート】栽培計画書!$J$30),"",IF(OR(【入力シート】栽培計画書!$I$30=List!$E$2,【入力シート】栽培計画書!$I$30=List!$E$4),【入力シート】栽培計画書!$J$30&amp;"kg/10a",IF(【入力シート】栽培計画書!$I$30=List!$E$3,"播種量"&amp;【入力シート】栽培計画書!$J$30&amp;"kg/10a","")))</f>
        <v/>
      </c>
      <c r="I226" s="873" t="str">
        <f>IF(ISBLANK(【入力シート】栽培計画書!$N$30),"",(【入力シート】栽培計画書!$N$30))</f>
        <v/>
      </c>
      <c r="J226" s="931" t="str">
        <f>IF(ISBLANK(【入力シート】栽培計画書!$P$30),"",(【入力シート】栽培計画書!$P$30))</f>
        <v/>
      </c>
      <c r="K226" s="873" t="str">
        <f>IF(ISBLANK(【入力シート】栽培計画書!$R$30),"",(【入力シート】栽培計画書!$R$30))</f>
        <v/>
      </c>
      <c r="L226" s="934" t="str">
        <f>IF(ISBLANK(【入力シート】栽培計画書!$T$30),"",(【入力シート】栽培計画書!$T$30))</f>
        <v/>
      </c>
      <c r="M226" s="937" t="str">
        <f>IF(ISBLANK(【入力シート】栽培計画書!$V$30),"",(【入力シート】栽培計画書!$V$30))</f>
        <v/>
      </c>
      <c r="N226" s="590"/>
      <c r="O226" s="590"/>
      <c r="P226" s="636"/>
      <c r="Q226" s="608"/>
      <c r="R226" s="608"/>
      <c r="S226" s="608"/>
      <c r="T226" s="608"/>
      <c r="U226" s="608"/>
      <c r="V226" s="608"/>
      <c r="W226" s="608"/>
      <c r="X226" s="608"/>
      <c r="Y226" s="608"/>
      <c r="Z226" s="590"/>
      <c r="AA226" s="590"/>
      <c r="AB226" s="590"/>
      <c r="AC226" s="590"/>
      <c r="AD226" s="590"/>
      <c r="AE226" s="590"/>
      <c r="AF226" s="590"/>
      <c r="AG226" s="590"/>
      <c r="AH226" s="590"/>
      <c r="AI226" s="590"/>
      <c r="AJ226" s="590"/>
      <c r="AK226" s="590"/>
      <c r="AL226" s="590"/>
    </row>
    <row r="227" spans="1:38" s="591" customFormat="1" ht="12" customHeight="1">
      <c r="A227" s="901"/>
      <c r="B227" s="865" t="str">
        <f>IF(ISBLANK(【入力シート】栽培計画書!$B$6),"",(【入力シート】栽培計画書!$B$6))</f>
        <v/>
      </c>
      <c r="C227" s="868" t="str">
        <f>IF(ISBLANK(【入力シート】栽培計画書!$B$6),"",(【入力シート】栽培計画書!$B$6))</f>
        <v/>
      </c>
      <c r="D227" s="871" t="str">
        <f>IF(ISBLANK(【入力シート】栽培計画書!$B$6),"",(【入力シート】栽培計画書!$B$6))</f>
        <v/>
      </c>
      <c r="E227" s="875" t="s">
        <v>879</v>
      </c>
      <c r="F227" s="876"/>
      <c r="G227" s="874" t="str">
        <f>IF(ISBLANK(【入力シート】栽培計画書!$B$6),"",(【入力シート】栽培計画書!$B$6))</f>
        <v/>
      </c>
      <c r="H227" s="879" t="str">
        <f>IF(ISBLANK(【入力シート】栽培計画書!$B$6),"",(【入力シート】栽培計画書!$B$6))</f>
        <v/>
      </c>
      <c r="I227" s="874" t="str">
        <f>IF(ISBLANK(【入力シート】栽培計画書!$B$6),"",(【入力シート】栽培計画書!$B$6))</f>
        <v/>
      </c>
      <c r="J227" s="932" t="str">
        <f>IF(ISBLANK(【入力シート】栽培計画書!$B$6),"",(【入力シート】栽培計画書!$B$6))</f>
        <v/>
      </c>
      <c r="K227" s="874" t="str">
        <f>IF(ISBLANK(【入力シート】栽培計画書!$B$6),"",(【入力シート】栽培計画書!$B$6))</f>
        <v/>
      </c>
      <c r="L227" s="935" t="str">
        <f>IF(ISBLANK(【入力シート】栽培計画書!$B$6),"",(【入力シート】栽培計画書!$B$6))</f>
        <v/>
      </c>
      <c r="M227" s="938" t="str">
        <f>IF(ISBLANK(【入力シート】栽培計画書!$B$6),"",(【入力シート】栽培計画書!$B$6))</f>
        <v/>
      </c>
      <c r="N227" s="590"/>
      <c r="O227" s="590"/>
      <c r="P227" s="636"/>
      <c r="Q227" s="608"/>
      <c r="R227" s="608"/>
      <c r="S227" s="608"/>
      <c r="T227" s="608"/>
      <c r="U227" s="608"/>
      <c r="V227" s="608"/>
      <c r="W227" s="608"/>
      <c r="X227" s="608"/>
      <c r="Y227" s="608"/>
      <c r="Z227" s="590"/>
      <c r="AA227" s="590"/>
      <c r="AB227" s="590"/>
      <c r="AC227" s="590"/>
      <c r="AD227" s="590"/>
      <c r="AE227" s="590"/>
      <c r="AF227" s="590"/>
      <c r="AG227" s="590"/>
      <c r="AH227" s="590"/>
      <c r="AI227" s="590"/>
      <c r="AJ227" s="590"/>
      <c r="AK227" s="590"/>
      <c r="AL227" s="590"/>
    </row>
    <row r="228" spans="1:38" s="591" customFormat="1" ht="12" customHeight="1">
      <c r="A228" s="901"/>
      <c r="B228" s="865" t="str">
        <f>IF(ISBLANK(【入力シート】栽培計画書!$B$6),"",(【入力シート】栽培計画書!$B$6))</f>
        <v/>
      </c>
      <c r="C228" s="869" t="str">
        <f>IF(ISBLANK(【入力シート】栽培計画書!$B$6),"",(【入力シート】栽培計画書!$B$6))</f>
        <v/>
      </c>
      <c r="D228" s="871" t="str">
        <f>IF(ISBLANK(【入力シート】栽培計画書!$B$6),"",(【入力シート】栽培計画書!$B$6))</f>
        <v/>
      </c>
      <c r="E228" s="875"/>
      <c r="F228" s="876"/>
      <c r="G228" s="877" t="str">
        <f>IF(ISBLANK(【入力シート】栽培計画書!$K$30),"",(【入力シート】栽培計画書!$K$30))</f>
        <v/>
      </c>
      <c r="H228" s="949" t="str">
        <f>IF(ISBLANK(【入力シート】栽培計画書!$L$30),"",IF(OR(【入力シート】栽培計画書!$K$30=List!$E$2,【入力シート】栽培計画書!$K$30=List!$E$4),【入力シート】栽培計画書!$L$30&amp;"kg/10a",IF(【入力シート】栽培計画書!$K$30=List!$E$3,"播種量"&amp;【入力シート】栽培計画書!$L$30&amp;"kg/10a","")))</f>
        <v/>
      </c>
      <c r="I228" s="877" t="str">
        <f>IF(ISBLANK(【入力シート】栽培計画書!$O$30),"",(【入力シート】栽培計画書!$O$30))</f>
        <v/>
      </c>
      <c r="J228" s="932" t="str">
        <f>IF(ISBLANK(【入力シート】栽培計画書!$N$6),"",(【入力シート】栽培計画書!$N$6))</f>
        <v/>
      </c>
      <c r="K228" s="877" t="str">
        <f>IF(ISBLANK(【入力シート】栽培計画書!$S$30),"",(【入力シート】栽培計画書!$S$30))</f>
        <v/>
      </c>
      <c r="L228" s="935" t="str">
        <f>IF(ISBLANK(【入力シート】栽培計画書!$N$6),"",(【入力シート】栽培計画書!$N$6))</f>
        <v/>
      </c>
      <c r="M228" s="938" t="str">
        <f>IF(ISBLANK(【入力シート】栽培計画書!$B$6),"",(【入力シート】栽培計画書!$B$6))</f>
        <v/>
      </c>
      <c r="N228" s="590"/>
      <c r="O228" s="590"/>
      <c r="P228" s="636"/>
      <c r="Q228" s="608"/>
      <c r="R228" s="608"/>
      <c r="S228" s="608"/>
      <c r="T228" s="608"/>
      <c r="U228" s="608"/>
      <c r="V228" s="608"/>
      <c r="W228" s="608"/>
      <c r="X228" s="608"/>
      <c r="Y228" s="608"/>
      <c r="Z228" s="590"/>
      <c r="AA228" s="590"/>
      <c r="AB228" s="590"/>
      <c r="AC228" s="590"/>
      <c r="AD228" s="590"/>
      <c r="AE228" s="590"/>
      <c r="AF228" s="590"/>
      <c r="AG228" s="590"/>
      <c r="AH228" s="590"/>
      <c r="AI228" s="590"/>
      <c r="AJ228" s="590"/>
      <c r="AK228" s="590"/>
      <c r="AL228" s="590"/>
    </row>
    <row r="229" spans="1:38" s="591" customFormat="1" ht="24" customHeight="1">
      <c r="A229" s="901"/>
      <c r="B229" s="865" t="str">
        <f>IF(ISBLANK(【入力シート】栽培計画書!$B$6),"",(【入力シート】栽培計画書!$B$6))</f>
        <v/>
      </c>
      <c r="C229" s="660" t="str">
        <f>IF(ISBLANK(【入力シート】栽培計画書!$E$30),"",(【入力シート】栽培計画書!$E$30))</f>
        <v/>
      </c>
      <c r="D229" s="872" t="str">
        <f>IF(ISBLANK(【入力シート】栽培計画書!$B$6),"",(【入力シート】栽培計画書!$B$6))</f>
        <v/>
      </c>
      <c r="E229" s="661" t="str">
        <f>IF(ISBLANK(【入力シート】栽培計画書!$H$30),"",(【入力シート】栽培計画書!$H$30))</f>
        <v/>
      </c>
      <c r="F229" s="592" t="s">
        <v>878</v>
      </c>
      <c r="G229" s="878" t="str">
        <f>IF(ISBLANK(【入力シート】栽培計画書!$B$6),"",(【入力シート】栽培計画書!$B$6))</f>
        <v/>
      </c>
      <c r="H229" s="950" t="str">
        <f>IF(ISBLANK(【入力シート】栽培計画書!$B$6),"",(【入力シート】栽培計画書!$B$6))</f>
        <v/>
      </c>
      <c r="I229" s="878" t="str">
        <f>IF(ISBLANK(【入力シート】栽培計画書!$B$6),"",(【入力シート】栽培計画書!$B$6))</f>
        <v/>
      </c>
      <c r="J229" s="933" t="str">
        <f>IF(ISBLANK(【入力シート】栽培計画書!$B$6),"",(【入力シート】栽培計画書!$B$6))</f>
        <v/>
      </c>
      <c r="K229" s="878" t="str">
        <f>IF(ISBLANK(【入力シート】栽培計画書!$B$6),"",(【入力シート】栽培計画書!$B$6))</f>
        <v/>
      </c>
      <c r="L229" s="936" t="str">
        <f>IF(ISBLANK(【入力シート】栽培計画書!$B$6),"",(【入力シート】栽培計画書!$B$6))</f>
        <v/>
      </c>
      <c r="M229" s="939" t="str">
        <f>IF(ISBLANK(【入力シート】栽培計画書!$B$6),"",(【入力シート】栽培計画書!$B$6))</f>
        <v/>
      </c>
      <c r="N229" s="590"/>
      <c r="O229" s="663" t="str">
        <f>IF(ISNUMBER(SEARCH("施設", C226)), "施設", IF(ISNUMBER(SEARCH("露地", C226)), "露地", "露地施設"))</f>
        <v>露地施設</v>
      </c>
      <c r="P229" s="636"/>
      <c r="Q229" s="608"/>
      <c r="R229" s="608"/>
      <c r="S229" s="608"/>
      <c r="T229" s="608"/>
      <c r="U229" s="608"/>
      <c r="V229" s="608"/>
      <c r="W229" s="608"/>
      <c r="X229" s="608"/>
      <c r="Y229" s="608"/>
      <c r="Z229" s="590"/>
      <c r="AA229" s="590"/>
      <c r="AB229" s="590"/>
      <c r="AC229" s="590"/>
      <c r="AD229" s="590"/>
      <c r="AE229" s="590"/>
      <c r="AF229" s="590"/>
      <c r="AG229" s="590"/>
      <c r="AH229" s="590"/>
      <c r="AI229" s="590"/>
      <c r="AJ229" s="590"/>
      <c r="AK229" s="590"/>
      <c r="AL229" s="590"/>
    </row>
    <row r="230" spans="1:38" s="591" customFormat="1" ht="44.1" customHeight="1">
      <c r="A230" s="901"/>
      <c r="B230" s="865" t="str">
        <f>IF(ISBLANK(【入力シート】栽培計画書!$B$6),"",(【入力シート】栽培計画書!$B$6))</f>
        <v/>
      </c>
      <c r="C230" s="892" t="s">
        <v>880</v>
      </c>
      <c r="D230" s="893"/>
      <c r="E230" s="894"/>
      <c r="F230" s="895"/>
      <c r="G230" s="896" t="str">
        <f>IF(ISBLANK(【入力シート】栽培計画書!$M$30),"",(【入力シート】栽培計画書!$M$30))</f>
        <v/>
      </c>
      <c r="H230" s="897"/>
      <c r="I230" s="897"/>
      <c r="J230" s="897"/>
      <c r="K230" s="897"/>
      <c r="L230" s="897"/>
      <c r="M230" s="898"/>
      <c r="N230" s="590"/>
      <c r="O230" s="590"/>
      <c r="P230" s="636"/>
      <c r="Q230" s="608"/>
      <c r="R230" s="608"/>
      <c r="S230" s="608"/>
      <c r="T230" s="608"/>
      <c r="U230" s="608"/>
      <c r="V230" s="608"/>
      <c r="W230" s="608"/>
      <c r="X230" s="608"/>
      <c r="Y230" s="608"/>
      <c r="Z230" s="590"/>
      <c r="AA230" s="590"/>
      <c r="AB230" s="590"/>
      <c r="AC230" s="590"/>
      <c r="AD230" s="590"/>
      <c r="AE230" s="590"/>
      <c r="AF230" s="590"/>
      <c r="AG230" s="590"/>
      <c r="AH230" s="590"/>
      <c r="AI230" s="590"/>
      <c r="AJ230" s="590"/>
      <c r="AK230" s="590"/>
      <c r="AL230" s="590"/>
    </row>
    <row r="231" spans="1:38" s="591" customFormat="1" ht="44.1" customHeight="1">
      <c r="A231" s="901"/>
      <c r="B231" s="865" t="str">
        <f>IF(ISBLANK(【入力シート】栽培計画書!$B$6),"",(【入力シート】栽培計画書!$B$6))</f>
        <v/>
      </c>
      <c r="C231" s="881" t="s">
        <v>881</v>
      </c>
      <c r="D231" s="881"/>
      <c r="E231" s="881"/>
      <c r="F231" s="882"/>
      <c r="G231" s="883" t="str">
        <f>IF(ISBLANK(【入力シート】栽培計画書!$Q$30),"",(【入力シート】栽培計画書!$Q$30))</f>
        <v/>
      </c>
      <c r="H231" s="884"/>
      <c r="I231" s="884"/>
      <c r="J231" s="884"/>
      <c r="K231" s="884"/>
      <c r="L231" s="884"/>
      <c r="M231" s="885"/>
      <c r="N231" s="590"/>
      <c r="O231" s="590"/>
      <c r="P231" s="636"/>
      <c r="Q231" s="608"/>
      <c r="R231" s="608"/>
      <c r="S231" s="608"/>
      <c r="T231" s="608"/>
      <c r="U231" s="608"/>
      <c r="V231" s="608"/>
      <c r="W231" s="608"/>
      <c r="X231" s="608"/>
      <c r="Y231" s="608"/>
      <c r="Z231" s="590"/>
      <c r="AA231" s="590"/>
      <c r="AB231" s="590"/>
      <c r="AC231" s="590"/>
      <c r="AD231" s="590"/>
      <c r="AE231" s="590"/>
      <c r="AF231" s="590"/>
      <c r="AG231" s="590"/>
      <c r="AH231" s="590"/>
      <c r="AI231" s="590"/>
      <c r="AJ231" s="590"/>
      <c r="AK231" s="590"/>
      <c r="AL231" s="590"/>
    </row>
    <row r="232" spans="1:38" s="591" customFormat="1" ht="44.1" customHeight="1" thickBot="1">
      <c r="A232" s="902"/>
      <c r="B232" s="866" t="str">
        <f>IF(ISBLANK(【入力シート】栽培計画書!$B$6),"",(【入力シート】栽培計画書!$B$6))</f>
        <v/>
      </c>
      <c r="C232" s="886" t="s">
        <v>882</v>
      </c>
      <c r="D232" s="887"/>
      <c r="E232" s="887"/>
      <c r="F232" s="888"/>
      <c r="G232" s="889" t="str">
        <f>IF(ISBLANK(【入力シート】栽培計画書!$U$30),"",(【入力シート】栽培計画書!$U$30))</f>
        <v/>
      </c>
      <c r="H232" s="890"/>
      <c r="I232" s="890"/>
      <c r="J232" s="890"/>
      <c r="K232" s="890"/>
      <c r="L232" s="890"/>
      <c r="M232" s="891"/>
      <c r="N232" s="590"/>
      <c r="O232" s="590"/>
      <c r="P232" s="636"/>
      <c r="Q232" s="608"/>
      <c r="R232" s="608"/>
      <c r="S232" s="608"/>
      <c r="T232" s="608"/>
      <c r="U232" s="608"/>
      <c r="V232" s="608"/>
      <c r="W232" s="608"/>
      <c r="X232" s="608"/>
      <c r="Y232" s="608"/>
      <c r="Z232" s="590"/>
      <c r="AA232" s="590"/>
      <c r="AB232" s="590"/>
      <c r="AC232" s="590"/>
      <c r="AD232" s="590"/>
      <c r="AE232" s="590"/>
      <c r="AF232" s="590"/>
      <c r="AG232" s="590"/>
      <c r="AH232" s="590"/>
      <c r="AI232" s="590"/>
      <c r="AJ232" s="590"/>
      <c r="AK232" s="590"/>
      <c r="AL232" s="590"/>
    </row>
    <row r="233" spans="1:38" ht="45" customHeight="1">
      <c r="A233" s="951" t="s">
        <v>29</v>
      </c>
      <c r="B233" s="951"/>
      <c r="C233" s="951"/>
      <c r="D233" s="951"/>
      <c r="E233" s="951"/>
      <c r="F233" s="951"/>
      <c r="G233" s="951"/>
      <c r="H233" s="951"/>
      <c r="I233" s="951"/>
      <c r="J233" s="951"/>
      <c r="K233" s="951"/>
      <c r="L233" s="951"/>
      <c r="M233" s="951"/>
      <c r="P233" s="636"/>
      <c r="Q233" s="608"/>
      <c r="R233" s="608"/>
      <c r="S233" s="608"/>
      <c r="T233" s="608"/>
      <c r="U233" s="608"/>
      <c r="V233" s="608"/>
      <c r="W233" s="608"/>
      <c r="X233" s="608"/>
      <c r="Y233" s="608"/>
      <c r="Z233" s="590"/>
      <c r="AA233" s="590"/>
      <c r="AB233" s="590"/>
      <c r="AC233" s="590"/>
      <c r="AD233" s="590"/>
    </row>
    <row r="234" spans="1:38" ht="45" customHeight="1">
      <c r="A234" s="952" t="s">
        <v>30</v>
      </c>
      <c r="B234" s="952"/>
      <c r="C234" s="952"/>
      <c r="D234" s="952"/>
      <c r="E234" s="952"/>
      <c r="F234" s="952"/>
      <c r="G234" s="952"/>
      <c r="H234" s="952"/>
      <c r="I234" s="952"/>
      <c r="J234" s="952"/>
      <c r="K234" s="952"/>
      <c r="L234" s="952"/>
      <c r="M234" s="952"/>
      <c r="P234" s="636"/>
      <c r="Q234" s="608"/>
      <c r="R234" s="608"/>
      <c r="S234" s="608"/>
      <c r="T234" s="608"/>
      <c r="U234" s="608"/>
      <c r="V234" s="608"/>
      <c r="W234" s="608"/>
      <c r="X234" s="608"/>
      <c r="Y234" s="608"/>
      <c r="Z234" s="590"/>
      <c r="AA234" s="590"/>
      <c r="AB234" s="590"/>
      <c r="AC234" s="590"/>
      <c r="AD234" s="590"/>
    </row>
    <row r="235" spans="1:38" ht="45" customHeight="1">
      <c r="A235" s="952" t="s">
        <v>855</v>
      </c>
      <c r="B235" s="952"/>
      <c r="C235" s="952"/>
      <c r="D235" s="952"/>
      <c r="E235" s="952"/>
      <c r="F235" s="952"/>
      <c r="G235" s="952"/>
      <c r="H235" s="952"/>
      <c r="I235" s="952"/>
      <c r="J235" s="952"/>
      <c r="K235" s="952"/>
      <c r="L235" s="952"/>
      <c r="M235" s="952"/>
      <c r="P235" s="636"/>
      <c r="Q235" s="608"/>
      <c r="R235" s="608"/>
      <c r="S235" s="608"/>
      <c r="T235" s="608"/>
      <c r="U235" s="608"/>
      <c r="V235" s="608"/>
      <c r="W235" s="608"/>
      <c r="X235" s="608"/>
      <c r="Y235" s="608"/>
      <c r="Z235" s="612"/>
      <c r="AA235" s="612"/>
      <c r="AB235" s="612"/>
      <c r="AC235" s="612"/>
      <c r="AD235" s="612"/>
    </row>
    <row r="236" spans="1:38" ht="18">
      <c r="A236" s="610"/>
      <c r="B236" s="610"/>
      <c r="C236" s="610"/>
      <c r="D236" s="611"/>
      <c r="E236" s="610"/>
      <c r="F236" s="610"/>
      <c r="G236" s="610"/>
      <c r="H236" s="610"/>
      <c r="I236" s="610"/>
      <c r="J236" s="610"/>
      <c r="K236" s="610"/>
      <c r="L236" s="610"/>
      <c r="M236" s="610"/>
      <c r="Z236" s="628"/>
      <c r="AA236" s="628"/>
      <c r="AB236" s="628"/>
      <c r="AC236" s="628"/>
      <c r="AD236" s="628"/>
    </row>
    <row r="237" spans="1:38" ht="42" customHeight="1">
      <c r="A237" s="903" t="s">
        <v>0</v>
      </c>
      <c r="B237" s="903"/>
      <c r="C237" s="903"/>
      <c r="D237" s="903"/>
      <c r="E237" s="903"/>
      <c r="F237" s="903"/>
      <c r="G237" s="903"/>
      <c r="H237" s="903"/>
      <c r="I237" s="903"/>
      <c r="J237" s="903"/>
      <c r="K237" s="903"/>
      <c r="L237" s="903"/>
      <c r="M237" s="903"/>
      <c r="Z237" s="612"/>
      <c r="AA237" s="630"/>
      <c r="AB237" s="612"/>
      <c r="AC237" s="612"/>
      <c r="AD237" s="612"/>
    </row>
    <row r="238" spans="1:38" ht="30">
      <c r="A238" s="904" t="s">
        <v>1</v>
      </c>
      <c r="B238" s="904"/>
      <c r="C238" s="930" t="str">
        <f>'申請書（別記様式第１号）'!$D$12&amp;""</f>
        <v/>
      </c>
      <c r="D238" s="930"/>
      <c r="E238" s="930"/>
      <c r="F238" s="930"/>
      <c r="G238" s="560"/>
      <c r="H238" s="560"/>
      <c r="I238" s="561"/>
      <c r="J238" s="561"/>
      <c r="K238" s="561"/>
      <c r="L238" s="561"/>
      <c r="M238" s="562" t="s">
        <v>492</v>
      </c>
      <c r="Z238" s="612"/>
      <c r="AA238" s="630"/>
      <c r="AB238" s="612"/>
      <c r="AC238" s="612"/>
      <c r="AD238" s="612"/>
    </row>
    <row r="239" spans="1:38" ht="19.5" thickBot="1">
      <c r="A239" s="905"/>
      <c r="B239" s="905"/>
      <c r="C239" s="567"/>
      <c r="D239" s="568"/>
      <c r="E239" s="567"/>
      <c r="F239" s="569"/>
      <c r="M239" s="570"/>
      <c r="Z239" s="612"/>
      <c r="AA239" s="630"/>
      <c r="AB239" s="612"/>
      <c r="AC239" s="612"/>
      <c r="AD239" s="612"/>
    </row>
    <row r="240" spans="1:38" ht="23.25" customHeight="1">
      <c r="A240" s="572" t="s">
        <v>2</v>
      </c>
      <c r="B240" s="906" t="s">
        <v>3</v>
      </c>
      <c r="C240" s="573" t="s">
        <v>2</v>
      </c>
      <c r="D240" s="909" t="s">
        <v>4</v>
      </c>
      <c r="E240" s="911" t="s">
        <v>5</v>
      </c>
      <c r="F240" s="912"/>
      <c r="G240" s="917" t="s">
        <v>6</v>
      </c>
      <c r="H240" s="918"/>
      <c r="I240" s="917" t="s">
        <v>7</v>
      </c>
      <c r="J240" s="918"/>
      <c r="K240" s="917" t="s">
        <v>8</v>
      </c>
      <c r="L240" s="921"/>
      <c r="M240" s="923" t="s">
        <v>9</v>
      </c>
      <c r="Z240" s="612"/>
      <c r="AA240" s="630"/>
      <c r="AB240" s="612"/>
      <c r="AC240" s="612"/>
      <c r="AD240" s="612"/>
    </row>
    <row r="241" spans="1:38" ht="23.25" customHeight="1">
      <c r="A241" s="926" t="s">
        <v>10</v>
      </c>
      <c r="B241" s="907"/>
      <c r="C241" s="574"/>
      <c r="D241" s="910"/>
      <c r="E241" s="913"/>
      <c r="F241" s="914"/>
      <c r="G241" s="919"/>
      <c r="H241" s="920"/>
      <c r="I241" s="919"/>
      <c r="J241" s="920"/>
      <c r="K241" s="919"/>
      <c r="L241" s="922"/>
      <c r="M241" s="924"/>
      <c r="Z241" s="612"/>
      <c r="AA241" s="630"/>
      <c r="AB241" s="612"/>
      <c r="AC241" s="612"/>
      <c r="AD241" s="612"/>
    </row>
    <row r="242" spans="1:38" ht="23.25" customHeight="1">
      <c r="A242" s="926"/>
      <c r="B242" s="907"/>
      <c r="C242" s="577" t="s">
        <v>11</v>
      </c>
      <c r="D242" s="910"/>
      <c r="E242" s="913"/>
      <c r="F242" s="914"/>
      <c r="G242" s="578" t="s">
        <v>12</v>
      </c>
      <c r="H242" s="579" t="s">
        <v>13</v>
      </c>
      <c r="I242" s="578" t="s">
        <v>14</v>
      </c>
      <c r="J242" s="579" t="s">
        <v>13</v>
      </c>
      <c r="K242" s="580" t="s">
        <v>12</v>
      </c>
      <c r="L242" s="579" t="s">
        <v>13</v>
      </c>
      <c r="M242" s="924"/>
      <c r="Z242" s="612"/>
      <c r="AA242" s="630"/>
      <c r="AB242" s="612"/>
      <c r="AC242" s="612"/>
      <c r="AD242" s="612"/>
    </row>
    <row r="243" spans="1:38" ht="23.25" customHeight="1">
      <c r="A243" s="926"/>
      <c r="B243" s="907"/>
      <c r="C243" s="577"/>
      <c r="D243" s="910"/>
      <c r="E243" s="913"/>
      <c r="F243" s="914"/>
      <c r="G243" s="928" t="s">
        <v>15</v>
      </c>
      <c r="H243" s="581" t="s">
        <v>16</v>
      </c>
      <c r="I243" s="928" t="s">
        <v>15</v>
      </c>
      <c r="J243" s="582" t="s">
        <v>17</v>
      </c>
      <c r="K243" s="928" t="s">
        <v>15</v>
      </c>
      <c r="L243" s="583" t="s">
        <v>18</v>
      </c>
      <c r="M243" s="924"/>
      <c r="Z243" s="612"/>
      <c r="AA243" s="630"/>
      <c r="AB243" s="612"/>
      <c r="AC243" s="612"/>
      <c r="AD243" s="612"/>
    </row>
    <row r="244" spans="1:38" ht="23.25" customHeight="1" thickBot="1">
      <c r="A244" s="927"/>
      <c r="B244" s="908"/>
      <c r="C244" s="613" t="s">
        <v>19</v>
      </c>
      <c r="D244" s="584" t="s">
        <v>20</v>
      </c>
      <c r="E244" s="915"/>
      <c r="F244" s="916"/>
      <c r="G244" s="929"/>
      <c r="H244" s="585" t="s">
        <v>21</v>
      </c>
      <c r="I244" s="929"/>
      <c r="J244" s="586" t="s">
        <v>22</v>
      </c>
      <c r="K244" s="929"/>
      <c r="L244" s="587" t="s">
        <v>23</v>
      </c>
      <c r="M244" s="925"/>
      <c r="Z244" s="612"/>
      <c r="AA244" s="630"/>
      <c r="AB244" s="612"/>
      <c r="AC244" s="612"/>
      <c r="AD244" s="612"/>
    </row>
    <row r="245" spans="1:38" s="591" customFormat="1" ht="24" customHeight="1">
      <c r="A245" s="900" t="str">
        <f>IF(ISBLANK(【入力シート】栽培計画書!$B$31),"",(【入力シート】栽培計画書!$B$31))</f>
        <v/>
      </c>
      <c r="B245" s="864" t="str">
        <f>IF(ISBLANK(【入力シート】栽培計画書!$C$31),"",(【入力シート】栽培計画書!$C$31))</f>
        <v/>
      </c>
      <c r="C245" s="867" t="str">
        <f>IF(ISBLANK(【入力シート】栽培計画書!$D$31),"",(【入力シート】栽培計画書!$D$31))</f>
        <v/>
      </c>
      <c r="D245" s="870" t="str">
        <f>IF(ISBLANK(【入力シート】栽培計画書!$F$31),"",(【入力シート】栽培計画書!$F$31))</f>
        <v/>
      </c>
      <c r="E245" s="659" t="str">
        <f>IF(ISBLANK(【入力シート】栽培計画書!$G$31),"",(【入力シート】栽培計画書!$G$31))</f>
        <v/>
      </c>
      <c r="F245" s="589" t="s">
        <v>878</v>
      </c>
      <c r="G245" s="873" t="str">
        <f>IF(ISBLANK(【入力シート】栽培計画書!$I$31),"",(【入力シート】栽培計画書!$I$31))</f>
        <v/>
      </c>
      <c r="H245" s="899" t="str">
        <f>IF(ISBLANK(【入力シート】栽培計画書!$J$31),"",IF(OR(【入力シート】栽培計画書!$I$31=List!$E$2,【入力シート】栽培計画書!$I$31=List!$E$4),【入力シート】栽培計画書!$J$31&amp;"kg/10a",IF(【入力シート】栽培計画書!$I$31=List!$E$3,"播種量"&amp;【入力シート】栽培計画書!$J$31&amp;"kg/10a","")))</f>
        <v/>
      </c>
      <c r="I245" s="873" t="str">
        <f>IF(ISBLANK(【入力シート】栽培計画書!$N$31),"",(【入力シート】栽培計画書!$N$31))</f>
        <v/>
      </c>
      <c r="J245" s="931" t="str">
        <f>IF(ISBLANK(【入力シート】栽培計画書!$P$31),"",(【入力シート】栽培計画書!$P$31))</f>
        <v/>
      </c>
      <c r="K245" s="873" t="str">
        <f>IF(ISBLANK(【入力シート】栽培計画書!$R$31),"",(【入力シート】栽培計画書!$R$31))</f>
        <v/>
      </c>
      <c r="L245" s="934" t="str">
        <f>IF(ISBLANK(【入力シート】栽培計画書!$T$31),"",(【入力シート】栽培計画書!$T$31))</f>
        <v/>
      </c>
      <c r="M245" s="937" t="str">
        <f>IF(ISBLANK(【入力シート】栽培計画書!$V$31),"",(【入力シート】栽培計画書!$V$31))</f>
        <v/>
      </c>
      <c r="N245" s="590"/>
      <c r="O245" s="590"/>
      <c r="P245" s="553"/>
      <c r="Q245" s="553"/>
      <c r="R245" s="553"/>
      <c r="S245" s="553"/>
      <c r="T245" s="553"/>
      <c r="U245" s="553"/>
      <c r="V245" s="553"/>
      <c r="W245" s="553"/>
      <c r="X245" s="553"/>
      <c r="Y245" s="553"/>
      <c r="Z245" s="612"/>
      <c r="AA245" s="630"/>
      <c r="AB245" s="612"/>
      <c r="AC245" s="612"/>
      <c r="AD245" s="612"/>
      <c r="AE245" s="590"/>
      <c r="AF245" s="590"/>
      <c r="AG245" s="590"/>
      <c r="AH245" s="590"/>
      <c r="AI245" s="590"/>
      <c r="AJ245" s="590"/>
      <c r="AK245" s="590"/>
      <c r="AL245" s="590"/>
    </row>
    <row r="246" spans="1:38" s="591" customFormat="1" ht="12" customHeight="1">
      <c r="A246" s="901"/>
      <c r="B246" s="865" t="str">
        <f>IF(ISBLANK(【入力シート】栽培計画書!$B$6),"",(【入力シート】栽培計画書!$B$6))</f>
        <v/>
      </c>
      <c r="C246" s="868" t="str">
        <f>IF(ISBLANK(【入力シート】栽培計画書!$B$6),"",(【入力シート】栽培計画書!$B$6))</f>
        <v/>
      </c>
      <c r="D246" s="871" t="str">
        <f>IF(ISBLANK(【入力シート】栽培計画書!$B$6),"",(【入力シート】栽培計画書!$B$6))</f>
        <v/>
      </c>
      <c r="E246" s="875" t="s">
        <v>879</v>
      </c>
      <c r="F246" s="876"/>
      <c r="G246" s="874" t="str">
        <f>IF(ISBLANK(【入力シート】栽培計画書!$B$6),"",(【入力シート】栽培計画書!$B$6))</f>
        <v/>
      </c>
      <c r="H246" s="879" t="str">
        <f>IF(ISBLANK(【入力シート】栽培計画書!$B$6),"",(【入力シート】栽培計画書!$B$6))</f>
        <v/>
      </c>
      <c r="I246" s="874" t="str">
        <f>IF(ISBLANK(【入力シート】栽培計画書!$B$6),"",(【入力シート】栽培計画書!$B$6))</f>
        <v/>
      </c>
      <c r="J246" s="932" t="str">
        <f>IF(ISBLANK(【入力シート】栽培計画書!$B$6),"",(【入力シート】栽培計画書!$B$6))</f>
        <v/>
      </c>
      <c r="K246" s="874" t="str">
        <f>IF(ISBLANK(【入力シート】栽培計画書!$B$6),"",(【入力シート】栽培計画書!$B$6))</f>
        <v/>
      </c>
      <c r="L246" s="935" t="str">
        <f>IF(ISBLANK(【入力シート】栽培計画書!$B$6),"",(【入力シート】栽培計画書!$B$6))</f>
        <v/>
      </c>
      <c r="M246" s="938" t="str">
        <f>IF(ISBLANK(【入力シート】栽培計画書!$B$6),"",(【入力シート】栽培計画書!$B$6))</f>
        <v/>
      </c>
      <c r="N246" s="590"/>
      <c r="O246" s="590"/>
      <c r="P246" s="553"/>
      <c r="Q246" s="553"/>
      <c r="R246" s="553"/>
      <c r="S246" s="553"/>
      <c r="T246" s="553"/>
      <c r="U246" s="553"/>
      <c r="V246" s="553"/>
      <c r="W246" s="553"/>
      <c r="X246" s="553"/>
      <c r="Y246" s="553"/>
      <c r="Z246" s="612"/>
      <c r="AA246" s="630"/>
      <c r="AB246" s="612"/>
      <c r="AC246" s="612"/>
      <c r="AD246" s="612"/>
      <c r="AE246" s="590"/>
      <c r="AF246" s="590"/>
      <c r="AG246" s="590"/>
      <c r="AH246" s="590"/>
      <c r="AI246" s="590"/>
      <c r="AJ246" s="590"/>
      <c r="AK246" s="590"/>
      <c r="AL246" s="590"/>
    </row>
    <row r="247" spans="1:38" s="591" customFormat="1" ht="12" customHeight="1">
      <c r="A247" s="901"/>
      <c r="B247" s="865" t="str">
        <f>IF(ISBLANK(【入力シート】栽培計画書!$B$6),"",(【入力シート】栽培計画書!$B$6))</f>
        <v/>
      </c>
      <c r="C247" s="869" t="str">
        <f>IF(ISBLANK(【入力シート】栽培計画書!$B$6),"",(【入力シート】栽培計画書!$B$6))</f>
        <v/>
      </c>
      <c r="D247" s="871" t="str">
        <f>IF(ISBLANK(【入力シート】栽培計画書!$B$6),"",(【入力シート】栽培計画書!$B$6))</f>
        <v/>
      </c>
      <c r="E247" s="875"/>
      <c r="F247" s="876"/>
      <c r="G247" s="877" t="str">
        <f>IF(ISBLANK(【入力シート】栽培計画書!$K$31),"",(【入力シート】栽培計画書!$K$31))</f>
        <v/>
      </c>
      <c r="H247" s="879" t="str">
        <f>IF(ISBLANK(【入力シート】栽培計画書!$L$31),"",IF(OR(【入力シート】栽培計画書!$K$31=List!$E$2,【入力シート】栽培計画書!$K$31=List!$E$4),【入力シート】栽培計画書!$L$31&amp;"kg/10a",IF(【入力シート】栽培計画書!$K$31=List!$E$3,"播種量"&amp;【入力シート】栽培計画書!$L$31&amp;"kg/10a","")))</f>
        <v/>
      </c>
      <c r="I247" s="877" t="str">
        <f>IF(ISBLANK(【入力シート】栽培計画書!$O$31),"",(【入力シート】栽培計画書!$O$31))</f>
        <v/>
      </c>
      <c r="J247" s="932" t="str">
        <f>IF(ISBLANK(【入力シート】栽培計画書!$N$6),"",(【入力シート】栽培計画書!$N$6))</f>
        <v/>
      </c>
      <c r="K247" s="877" t="str">
        <f>IF(ISBLANK(【入力シート】栽培計画書!$S$31),"",(【入力シート】栽培計画書!$S$31))</f>
        <v/>
      </c>
      <c r="L247" s="935" t="str">
        <f>IF(ISBLANK(【入力シート】栽培計画書!$N$6),"",(【入力シート】栽培計画書!$N$6))</f>
        <v/>
      </c>
      <c r="M247" s="938" t="str">
        <f>IF(ISBLANK(【入力シート】栽培計画書!$B$6),"",(【入力シート】栽培計画書!$B$6))</f>
        <v/>
      </c>
      <c r="N247" s="590"/>
      <c r="O247" s="590"/>
      <c r="P247" s="553"/>
      <c r="Q247" s="553"/>
      <c r="R247" s="553"/>
      <c r="S247" s="553"/>
      <c r="T247" s="553"/>
      <c r="U247" s="553"/>
      <c r="V247" s="553"/>
      <c r="W247" s="553"/>
      <c r="X247" s="553"/>
      <c r="Y247" s="553"/>
      <c r="Z247" s="612"/>
      <c r="AA247" s="630"/>
      <c r="AB247" s="612"/>
      <c r="AC247" s="612"/>
      <c r="AD247" s="612"/>
      <c r="AE247" s="590"/>
      <c r="AF247" s="590"/>
      <c r="AG247" s="590"/>
      <c r="AH247" s="590"/>
      <c r="AI247" s="590"/>
      <c r="AJ247" s="590"/>
      <c r="AK247" s="590"/>
      <c r="AL247" s="590"/>
    </row>
    <row r="248" spans="1:38" s="591" customFormat="1" ht="24" customHeight="1">
      <c r="A248" s="901"/>
      <c r="B248" s="865" t="str">
        <f>IF(ISBLANK(【入力シート】栽培計画書!$B$6),"",(【入力シート】栽培計画書!$B$6))</f>
        <v/>
      </c>
      <c r="C248" s="660" t="str">
        <f>IF(ISBLANK(【入力シート】栽培計画書!$E$31),"",(【入力シート】栽培計画書!$E$31))</f>
        <v/>
      </c>
      <c r="D248" s="872" t="str">
        <f>IF(ISBLANK(【入力シート】栽培計画書!$B$6),"",(【入力シート】栽培計画書!$B$6))</f>
        <v/>
      </c>
      <c r="E248" s="661" t="str">
        <f>IF(ISBLANK(【入力シート】栽培計画書!$H$31),"",(【入力シート】栽培計画書!$H$31))</f>
        <v/>
      </c>
      <c r="F248" s="592" t="s">
        <v>878</v>
      </c>
      <c r="G248" s="878" t="str">
        <f>IF(ISBLANK(【入力シート】栽培計画書!$B$6),"",(【入力シート】栽培計画書!$B$6))</f>
        <v/>
      </c>
      <c r="H248" s="880" t="str">
        <f>IF(ISBLANK(【入力シート】栽培計画書!$B$6),"",(【入力シート】栽培計画書!$B$6))</f>
        <v/>
      </c>
      <c r="I248" s="878" t="str">
        <f>IF(ISBLANK(【入力シート】栽培計画書!$B$6),"",(【入力シート】栽培計画書!$B$6))</f>
        <v/>
      </c>
      <c r="J248" s="933" t="str">
        <f>IF(ISBLANK(【入力シート】栽培計画書!$B$6),"",(【入力シート】栽培計画書!$B$6))</f>
        <v/>
      </c>
      <c r="K248" s="878" t="str">
        <f>IF(ISBLANK(【入力シート】栽培計画書!$B$6),"",(【入力シート】栽培計画書!$B$6))</f>
        <v/>
      </c>
      <c r="L248" s="936" t="str">
        <f>IF(ISBLANK(【入力シート】栽培計画書!$B$6),"",(【入力シート】栽培計画書!$B$6))</f>
        <v/>
      </c>
      <c r="M248" s="939" t="str">
        <f>IF(ISBLANK(【入力シート】栽培計画書!$B$6),"",(【入力シート】栽培計画書!$B$6))</f>
        <v/>
      </c>
      <c r="N248" s="590"/>
      <c r="O248" s="662" t="str">
        <f>IF(ISNUMBER(SEARCH("施設", C245)), "施設", IF(ISNUMBER(SEARCH("露地", C245)), "露地", "露地施設"))</f>
        <v>露地施設</v>
      </c>
      <c r="P248" s="590"/>
      <c r="Q248" s="588"/>
      <c r="R248" s="588"/>
      <c r="S248" s="588"/>
      <c r="T248" s="575"/>
      <c r="U248" s="588"/>
      <c r="V248" s="588"/>
      <c r="W248" s="588"/>
      <c r="X248" s="588"/>
      <c r="Y248" s="588"/>
      <c r="Z248" s="612"/>
      <c r="AA248" s="630"/>
      <c r="AB248" s="612"/>
      <c r="AC248" s="612"/>
      <c r="AD248" s="612"/>
      <c r="AE248" s="590"/>
      <c r="AF248" s="590"/>
      <c r="AG248" s="590"/>
      <c r="AH248" s="590"/>
      <c r="AI248" s="590"/>
      <c r="AJ248" s="590"/>
      <c r="AK248" s="590"/>
      <c r="AL248" s="590"/>
    </row>
    <row r="249" spans="1:38" s="591" customFormat="1" ht="44.1" customHeight="1">
      <c r="A249" s="901"/>
      <c r="B249" s="865" t="str">
        <f>IF(ISBLANK(【入力シート】栽培計画書!$B$6),"",(【入力シート】栽培計画書!$B$6))</f>
        <v/>
      </c>
      <c r="C249" s="892" t="s">
        <v>880</v>
      </c>
      <c r="D249" s="893"/>
      <c r="E249" s="894"/>
      <c r="F249" s="895"/>
      <c r="G249" s="896" t="str">
        <f>IF(ISBLANK(【入力シート】栽培計画書!$M$31),"",(【入力シート】栽培計画書!$M$31))</f>
        <v/>
      </c>
      <c r="H249" s="897"/>
      <c r="I249" s="897"/>
      <c r="J249" s="897"/>
      <c r="K249" s="897"/>
      <c r="L249" s="897"/>
      <c r="M249" s="898"/>
      <c r="N249" s="590"/>
      <c r="O249" s="590"/>
      <c r="P249" s="590"/>
      <c r="Q249" s="588"/>
      <c r="R249" s="588"/>
      <c r="S249" s="588"/>
      <c r="T249" s="575"/>
      <c r="U249" s="588"/>
      <c r="V249" s="588"/>
      <c r="W249" s="588"/>
      <c r="X249" s="588"/>
      <c r="Y249" s="588"/>
      <c r="Z249" s="612"/>
      <c r="AA249" s="630"/>
      <c r="AB249" s="612"/>
      <c r="AC249" s="612"/>
      <c r="AD249" s="612"/>
      <c r="AE249" s="590"/>
      <c r="AF249" s="590"/>
      <c r="AG249" s="590"/>
      <c r="AH249" s="590"/>
      <c r="AI249" s="590"/>
      <c r="AJ249" s="590"/>
      <c r="AK249" s="590"/>
      <c r="AL249" s="590"/>
    </row>
    <row r="250" spans="1:38" s="591" customFormat="1" ht="44.1" customHeight="1">
      <c r="A250" s="901"/>
      <c r="B250" s="865" t="str">
        <f>IF(ISBLANK(【入力シート】栽培計画書!$B$6),"",(【入力シート】栽培計画書!$B$6))</f>
        <v/>
      </c>
      <c r="C250" s="881" t="s">
        <v>881</v>
      </c>
      <c r="D250" s="881"/>
      <c r="E250" s="881"/>
      <c r="F250" s="882"/>
      <c r="G250" s="883" t="str">
        <f>IF(ISBLANK(【入力シート】栽培計画書!$Q$31),"",(【入力シート】栽培計画書!$Q$31))</f>
        <v/>
      </c>
      <c r="H250" s="884"/>
      <c r="I250" s="884"/>
      <c r="J250" s="884"/>
      <c r="K250" s="884"/>
      <c r="L250" s="884"/>
      <c r="M250" s="885"/>
      <c r="N250" s="590"/>
      <c r="O250" s="590"/>
      <c r="P250" s="590"/>
      <c r="Q250" s="588"/>
      <c r="R250" s="588"/>
      <c r="S250" s="588"/>
      <c r="T250" s="575"/>
      <c r="U250" s="588"/>
      <c r="V250" s="588"/>
      <c r="W250" s="588"/>
      <c r="X250" s="588"/>
      <c r="Y250" s="588"/>
      <c r="Z250" s="612"/>
      <c r="AA250" s="630"/>
      <c r="AB250" s="612"/>
      <c r="AC250" s="612"/>
      <c r="AD250" s="612"/>
      <c r="AE250" s="590"/>
      <c r="AF250" s="590"/>
      <c r="AG250" s="590"/>
      <c r="AH250" s="590"/>
      <c r="AI250" s="590"/>
      <c r="AJ250" s="590"/>
      <c r="AK250" s="590"/>
      <c r="AL250" s="590"/>
    </row>
    <row r="251" spans="1:38" s="591" customFormat="1" ht="44.1" customHeight="1" thickBot="1">
      <c r="A251" s="902"/>
      <c r="B251" s="866" t="str">
        <f>IF(ISBLANK(【入力シート】栽培計画書!$B$6),"",(【入力シート】栽培計画書!$B$6))</f>
        <v/>
      </c>
      <c r="C251" s="886" t="s">
        <v>882</v>
      </c>
      <c r="D251" s="887"/>
      <c r="E251" s="887"/>
      <c r="F251" s="888"/>
      <c r="G251" s="889" t="str">
        <f>IF(ISBLANK(【入力シート】栽培計画書!$U$31),"",(【入力シート】栽培計画書!$U$31))</f>
        <v/>
      </c>
      <c r="H251" s="890"/>
      <c r="I251" s="890"/>
      <c r="J251" s="890"/>
      <c r="K251" s="890"/>
      <c r="L251" s="890"/>
      <c r="M251" s="891"/>
      <c r="N251" s="590"/>
      <c r="O251" s="590"/>
      <c r="P251" s="590"/>
      <c r="Q251" s="588"/>
      <c r="R251" s="588"/>
      <c r="S251" s="588"/>
      <c r="T251" s="575"/>
      <c r="U251" s="588"/>
      <c r="V251" s="588"/>
      <c r="W251" s="588"/>
      <c r="X251" s="588"/>
      <c r="Y251" s="588"/>
      <c r="Z251" s="612"/>
      <c r="AA251" s="630"/>
      <c r="AB251" s="612"/>
      <c r="AC251" s="612"/>
      <c r="AD251" s="612"/>
      <c r="AE251" s="590"/>
      <c r="AF251" s="590"/>
      <c r="AG251" s="590"/>
      <c r="AH251" s="590"/>
      <c r="AI251" s="590"/>
      <c r="AJ251" s="590"/>
      <c r="AK251" s="590"/>
      <c r="AL251" s="590"/>
    </row>
    <row r="252" spans="1:38" s="591" customFormat="1" ht="24" customHeight="1">
      <c r="A252" s="900" t="str">
        <f>IF(ISBLANK(【入力シート】栽培計画書!$B$32),"",(【入力シート】栽培計画書!$B$32))</f>
        <v/>
      </c>
      <c r="B252" s="864" t="str">
        <f>IF(ISBLANK(【入力シート】栽培計画書!$C$32),"",(【入力シート】栽培計画書!$C$32))</f>
        <v/>
      </c>
      <c r="C252" s="867" t="str">
        <f>IF(ISBLANK(【入力シート】栽培計画書!$D$32),"",(【入力シート】栽培計画書!$D$32))</f>
        <v/>
      </c>
      <c r="D252" s="870" t="str">
        <f>IF(ISBLANK(【入力シート】栽培計画書!$F$32),"",(【入力シート】栽培計画書!$F$32))</f>
        <v/>
      </c>
      <c r="E252" s="659" t="str">
        <f>IF(ISBLANK(【入力シート】栽培計画書!$G$32),"",(【入力シート】栽培計画書!$G$32))</f>
        <v/>
      </c>
      <c r="F252" s="589" t="s">
        <v>878</v>
      </c>
      <c r="G252" s="873" t="str">
        <f>IF(ISBLANK(【入力シート】栽培計画書!$I$32),"",(【入力シート】栽培計画書!$I$32))</f>
        <v/>
      </c>
      <c r="H252" s="899" t="str">
        <f>IF(ISBLANK(【入力シート】栽培計画書!$J$32),"",IF(OR(【入力シート】栽培計画書!$I$32=List!$E$2,【入力シート】栽培計画書!$I$32=List!$E$4),【入力シート】栽培計画書!$J$32&amp;"kg/10a",IF(【入力シート】栽培計画書!$I$32=List!$E$3,"播種量"&amp;【入力シート】栽培計画書!$J$32&amp;"kg/10a","")))</f>
        <v/>
      </c>
      <c r="I252" s="873" t="str">
        <f>IF(ISBLANK(【入力シート】栽培計画書!$N$32),"",(【入力シート】栽培計画書!$N$32))</f>
        <v/>
      </c>
      <c r="J252" s="931" t="str">
        <f>IF(ISBLANK(【入力シート】栽培計画書!$P$32),"",(【入力シート】栽培計画書!$P$32))</f>
        <v/>
      </c>
      <c r="K252" s="873" t="str">
        <f>IF(ISBLANK(【入力シート】栽培計画書!$R$32),"",(【入力シート】栽培計画書!$R$32))</f>
        <v/>
      </c>
      <c r="L252" s="934" t="str">
        <f>IF(ISBLANK(【入力シート】栽培計画書!$T$32),"",(【入力シート】栽培計画書!$T$32))</f>
        <v/>
      </c>
      <c r="M252" s="937" t="str">
        <f>IF(ISBLANK(【入力シート】栽培計画書!$V$32),"",(【入力シート】栽培計画書!$V$32))</f>
        <v/>
      </c>
      <c r="N252" s="590"/>
      <c r="O252" s="590"/>
      <c r="P252" s="590"/>
      <c r="Q252" s="588"/>
      <c r="R252" s="588"/>
      <c r="S252" s="588"/>
      <c r="T252" s="575"/>
      <c r="U252" s="588"/>
      <c r="V252" s="588"/>
      <c r="W252" s="588"/>
      <c r="X252" s="588"/>
      <c r="Y252" s="588"/>
      <c r="Z252" s="612"/>
      <c r="AA252" s="630"/>
      <c r="AB252" s="612"/>
      <c r="AC252" s="612"/>
      <c r="AD252" s="612"/>
      <c r="AE252" s="590"/>
      <c r="AF252" s="590"/>
      <c r="AG252" s="590"/>
      <c r="AH252" s="590"/>
      <c r="AI252" s="590"/>
      <c r="AJ252" s="590"/>
      <c r="AK252" s="590"/>
      <c r="AL252" s="590"/>
    </row>
    <row r="253" spans="1:38" s="591" customFormat="1" ht="12" customHeight="1">
      <c r="A253" s="901"/>
      <c r="B253" s="865" t="str">
        <f>IF(ISBLANK(【入力シート】栽培計画書!$B$6),"",(【入力シート】栽培計画書!$B$6))</f>
        <v/>
      </c>
      <c r="C253" s="868" t="str">
        <f>IF(ISBLANK(【入力シート】栽培計画書!$B$6),"",(【入力シート】栽培計画書!$B$6))</f>
        <v/>
      </c>
      <c r="D253" s="871" t="str">
        <f>IF(ISBLANK(【入力シート】栽培計画書!$B$6),"",(【入力シート】栽培計画書!$B$6))</f>
        <v/>
      </c>
      <c r="E253" s="875" t="s">
        <v>879</v>
      </c>
      <c r="F253" s="876"/>
      <c r="G253" s="874" t="str">
        <f>IF(ISBLANK(【入力シート】栽培計画書!$B$6),"",(【入力シート】栽培計画書!$B$6))</f>
        <v/>
      </c>
      <c r="H253" s="879" t="str">
        <f>IF(ISBLANK(【入力シート】栽培計画書!$B$6),"",(【入力シート】栽培計画書!$B$6))</f>
        <v/>
      </c>
      <c r="I253" s="874" t="str">
        <f>IF(ISBLANK(【入力シート】栽培計画書!$B$6),"",(【入力シート】栽培計画書!$B$6))</f>
        <v/>
      </c>
      <c r="J253" s="932" t="str">
        <f>IF(ISBLANK(【入力シート】栽培計画書!$B$6),"",(【入力シート】栽培計画書!$B$6))</f>
        <v/>
      </c>
      <c r="K253" s="874" t="str">
        <f>IF(ISBLANK(【入力シート】栽培計画書!$B$6),"",(【入力シート】栽培計画書!$B$6))</f>
        <v/>
      </c>
      <c r="L253" s="935" t="str">
        <f>IF(ISBLANK(【入力シート】栽培計画書!$B$6),"",(【入力シート】栽培計画書!$B$6))</f>
        <v/>
      </c>
      <c r="M253" s="938" t="str">
        <f>IF(ISBLANK(【入力シート】栽培計画書!$B$6),"",(【入力シート】栽培計画書!$B$6))</f>
        <v/>
      </c>
      <c r="N253" s="590"/>
      <c r="O253" s="590"/>
      <c r="P253" s="590"/>
      <c r="Q253" s="588"/>
      <c r="R253" s="588"/>
      <c r="S253" s="588"/>
      <c r="T253" s="575"/>
      <c r="U253" s="588"/>
      <c r="V253" s="588"/>
      <c r="W253" s="588"/>
      <c r="X253" s="588"/>
      <c r="Y253" s="588"/>
      <c r="Z253" s="612"/>
      <c r="AA253" s="630"/>
      <c r="AB253" s="612"/>
      <c r="AC253" s="612"/>
      <c r="AD253" s="612"/>
      <c r="AE253" s="590"/>
      <c r="AF253" s="590"/>
      <c r="AG253" s="590"/>
      <c r="AH253" s="590"/>
      <c r="AI253" s="590"/>
      <c r="AJ253" s="590"/>
      <c r="AK253" s="590"/>
      <c r="AL253" s="590"/>
    </row>
    <row r="254" spans="1:38" s="591" customFormat="1" ht="12" customHeight="1">
      <c r="A254" s="901"/>
      <c r="B254" s="865" t="str">
        <f>IF(ISBLANK(【入力シート】栽培計画書!$B$6),"",(【入力シート】栽培計画書!$B$6))</f>
        <v/>
      </c>
      <c r="C254" s="869" t="str">
        <f>IF(ISBLANK(【入力シート】栽培計画書!$B$6),"",(【入力シート】栽培計画書!$B$6))</f>
        <v/>
      </c>
      <c r="D254" s="871" t="str">
        <f>IF(ISBLANK(【入力シート】栽培計画書!$B$6),"",(【入力シート】栽培計画書!$B$6))</f>
        <v/>
      </c>
      <c r="E254" s="875"/>
      <c r="F254" s="876"/>
      <c r="G254" s="877" t="str">
        <f>IF(ISBLANK(【入力シート】栽培計画書!$K$32),"",(【入力シート】栽培計画書!$K$32))</f>
        <v/>
      </c>
      <c r="H254" s="879" t="str">
        <f>IF(ISBLANK(【入力シート】栽培計画書!$L$32),"",IF(OR(【入力シート】栽培計画書!$K$32=List!$E$2,【入力シート】栽培計画書!$K$32=List!$E$4),【入力シート】栽培計画書!$L$32&amp;"kg/10a",IF(【入力シート】栽培計画書!$K$32=List!$E$3,"播種量"&amp;【入力シート】栽培計画書!$L$32&amp;"kg/10a","")))</f>
        <v/>
      </c>
      <c r="I254" s="877" t="str">
        <f>IF(ISBLANK(【入力シート】栽培計画書!$O$32),"",(【入力シート】栽培計画書!$O$32))</f>
        <v/>
      </c>
      <c r="J254" s="932" t="str">
        <f>IF(ISBLANK(【入力シート】栽培計画書!$N$6),"",(【入力シート】栽培計画書!$N$6))</f>
        <v/>
      </c>
      <c r="K254" s="877" t="str">
        <f>IF(ISBLANK(【入力シート】栽培計画書!$S$32),"",(【入力シート】栽培計画書!$S$32))</f>
        <v/>
      </c>
      <c r="L254" s="935" t="str">
        <f>IF(ISBLANK(【入力シート】栽培計画書!$N$6),"",(【入力シート】栽培計画書!$N$6))</f>
        <v/>
      </c>
      <c r="M254" s="938" t="str">
        <f>IF(ISBLANK(【入力シート】栽培計画書!$B$6),"",(【入力シート】栽培計画書!$B$6))</f>
        <v/>
      </c>
      <c r="N254" s="590"/>
      <c r="O254" s="590"/>
      <c r="P254" s="590"/>
      <c r="Q254" s="588"/>
      <c r="R254" s="588"/>
      <c r="S254" s="588"/>
      <c r="T254" s="575"/>
      <c r="U254" s="588"/>
      <c r="V254" s="588"/>
      <c r="W254" s="588"/>
      <c r="X254" s="588"/>
      <c r="Y254" s="588"/>
      <c r="Z254" s="612"/>
      <c r="AA254" s="630"/>
      <c r="AB254" s="612"/>
      <c r="AC254" s="612"/>
      <c r="AD254" s="612"/>
      <c r="AE254" s="590"/>
      <c r="AF254" s="590"/>
      <c r="AG254" s="590"/>
      <c r="AH254" s="590"/>
      <c r="AI254" s="590"/>
      <c r="AJ254" s="590"/>
      <c r="AK254" s="590"/>
      <c r="AL254" s="590"/>
    </row>
    <row r="255" spans="1:38" s="591" customFormat="1" ht="24" customHeight="1">
      <c r="A255" s="901"/>
      <c r="B255" s="865" t="str">
        <f>IF(ISBLANK(【入力シート】栽培計画書!$B$6),"",(【入力シート】栽培計画書!$B$6))</f>
        <v/>
      </c>
      <c r="C255" s="660" t="str">
        <f>IF(ISBLANK(【入力シート】栽培計画書!$E$32),"",(【入力シート】栽培計画書!$E$32))</f>
        <v/>
      </c>
      <c r="D255" s="872" t="str">
        <f>IF(ISBLANK(【入力シート】栽培計画書!$B$6),"",(【入力シート】栽培計画書!$B$6))</f>
        <v/>
      </c>
      <c r="E255" s="661" t="str">
        <f>IF(ISBLANK(【入力シート】栽培計画書!$H$32),"",(【入力シート】栽培計画書!$H$32))</f>
        <v/>
      </c>
      <c r="F255" s="592" t="s">
        <v>878</v>
      </c>
      <c r="G255" s="878" t="str">
        <f>IF(ISBLANK(【入力シート】栽培計画書!$B$6),"",(【入力シート】栽培計画書!$B$6))</f>
        <v/>
      </c>
      <c r="H255" s="880" t="str">
        <f>IF(ISBLANK(【入力シート】栽培計画書!$B$6),"",(【入力シート】栽培計画書!$B$6))</f>
        <v/>
      </c>
      <c r="I255" s="878" t="str">
        <f>IF(ISBLANK(【入力シート】栽培計画書!$B$6),"",(【入力シート】栽培計画書!$B$6))</f>
        <v/>
      </c>
      <c r="J255" s="933" t="str">
        <f>IF(ISBLANK(【入力シート】栽培計画書!$B$6),"",(【入力シート】栽培計画書!$B$6))</f>
        <v/>
      </c>
      <c r="K255" s="878" t="str">
        <f>IF(ISBLANK(【入力シート】栽培計画書!$B$6),"",(【入力シート】栽培計画書!$B$6))</f>
        <v/>
      </c>
      <c r="L255" s="936" t="str">
        <f>IF(ISBLANK(【入力シート】栽培計画書!$B$6),"",(【入力シート】栽培計画書!$B$6))</f>
        <v/>
      </c>
      <c r="M255" s="939" t="str">
        <f>IF(ISBLANK(【入力シート】栽培計画書!$B$6),"",(【入力シート】栽培計画書!$B$6))</f>
        <v/>
      </c>
      <c r="N255" s="590"/>
      <c r="O255" s="663" t="str">
        <f>IF(ISNUMBER(SEARCH("施設", C252)), "施設", IF(ISNUMBER(SEARCH("露地", C252)), "露地", "露地施設"))</f>
        <v>露地施設</v>
      </c>
      <c r="P255" s="590"/>
      <c r="Q255" s="588"/>
      <c r="R255" s="588"/>
      <c r="S255" s="588"/>
      <c r="T255" s="575"/>
      <c r="U255" s="588"/>
      <c r="V255" s="588"/>
      <c r="W255" s="588"/>
      <c r="X255" s="588"/>
      <c r="Y255" s="588"/>
      <c r="Z255" s="612"/>
      <c r="AA255" s="630"/>
      <c r="AB255" s="612"/>
      <c r="AC255" s="612"/>
      <c r="AD255" s="612"/>
      <c r="AE255" s="590"/>
      <c r="AF255" s="590"/>
      <c r="AG255" s="590"/>
      <c r="AH255" s="590"/>
      <c r="AI255" s="590"/>
      <c r="AJ255" s="590"/>
      <c r="AK255" s="590"/>
      <c r="AL255" s="590"/>
    </row>
    <row r="256" spans="1:38" s="591" customFormat="1" ht="44.1" customHeight="1">
      <c r="A256" s="901"/>
      <c r="B256" s="865" t="str">
        <f>IF(ISBLANK(【入力シート】栽培計画書!$B$6),"",(【入力シート】栽培計画書!$B$6))</f>
        <v/>
      </c>
      <c r="C256" s="892" t="s">
        <v>880</v>
      </c>
      <c r="D256" s="893"/>
      <c r="E256" s="894"/>
      <c r="F256" s="895"/>
      <c r="G256" s="896" t="str">
        <f>IF(ISBLANK(【入力シート】栽培計画書!$M$32),"",(【入力シート】栽培計画書!$M$32))</f>
        <v/>
      </c>
      <c r="H256" s="897"/>
      <c r="I256" s="897"/>
      <c r="J256" s="897"/>
      <c r="K256" s="897"/>
      <c r="L256" s="897"/>
      <c r="M256" s="898"/>
      <c r="N256" s="590"/>
      <c r="O256" s="590"/>
      <c r="P256" s="590"/>
      <c r="Q256" s="588"/>
      <c r="R256" s="588"/>
      <c r="S256" s="588"/>
      <c r="T256" s="575"/>
      <c r="U256" s="588"/>
      <c r="V256" s="588"/>
      <c r="W256" s="588"/>
      <c r="X256" s="588"/>
      <c r="Y256" s="588"/>
      <c r="Z256" s="612"/>
      <c r="AA256" s="630"/>
      <c r="AB256" s="612"/>
      <c r="AC256" s="612"/>
      <c r="AD256" s="612"/>
      <c r="AE256" s="590"/>
      <c r="AF256" s="590"/>
      <c r="AG256" s="590"/>
      <c r="AH256" s="590"/>
      <c r="AI256" s="590"/>
      <c r="AJ256" s="590"/>
      <c r="AK256" s="590"/>
      <c r="AL256" s="590"/>
    </row>
    <row r="257" spans="1:38" s="591" customFormat="1" ht="44.1" customHeight="1">
      <c r="A257" s="901"/>
      <c r="B257" s="865" t="str">
        <f>IF(ISBLANK(【入力シート】栽培計画書!$B$6),"",(【入力シート】栽培計画書!$B$6))</f>
        <v/>
      </c>
      <c r="C257" s="881" t="s">
        <v>881</v>
      </c>
      <c r="D257" s="881"/>
      <c r="E257" s="881"/>
      <c r="F257" s="882"/>
      <c r="G257" s="883" t="str">
        <f>IF(ISBLANK(【入力シート】栽培計画書!$Q$32),"",(【入力シート】栽培計画書!$Q$32))</f>
        <v/>
      </c>
      <c r="H257" s="884"/>
      <c r="I257" s="884"/>
      <c r="J257" s="884"/>
      <c r="K257" s="884"/>
      <c r="L257" s="884"/>
      <c r="M257" s="885"/>
      <c r="N257" s="590"/>
      <c r="O257" s="590"/>
      <c r="P257" s="590"/>
      <c r="Q257" s="590"/>
      <c r="R257" s="590"/>
      <c r="S257" s="590"/>
      <c r="T257" s="590"/>
      <c r="U257" s="590"/>
      <c r="V257" s="590"/>
      <c r="W257" s="590"/>
      <c r="X257" s="590"/>
      <c r="Y257" s="590"/>
      <c r="Z257" s="612"/>
      <c r="AA257" s="630"/>
      <c r="AB257" s="612"/>
      <c r="AC257" s="612"/>
      <c r="AD257" s="612"/>
      <c r="AE257" s="590"/>
      <c r="AF257" s="590"/>
      <c r="AG257" s="590"/>
      <c r="AH257" s="590"/>
      <c r="AI257" s="590"/>
      <c r="AJ257" s="590"/>
      <c r="AK257" s="590"/>
      <c r="AL257" s="590"/>
    </row>
    <row r="258" spans="1:38" s="591" customFormat="1" ht="44.1" customHeight="1" thickBot="1">
      <c r="A258" s="902"/>
      <c r="B258" s="866" t="str">
        <f>IF(ISBLANK(【入力シート】栽培計画書!$B$6),"",(【入力シート】栽培計画書!$B$6))</f>
        <v/>
      </c>
      <c r="C258" s="886" t="s">
        <v>882</v>
      </c>
      <c r="D258" s="887"/>
      <c r="E258" s="887"/>
      <c r="F258" s="888"/>
      <c r="G258" s="889" t="str">
        <f>IF(ISBLANK(【入力シート】栽培計画書!$U$32),"",(【入力シート】栽培計画書!$U$32))</f>
        <v/>
      </c>
      <c r="H258" s="890"/>
      <c r="I258" s="890"/>
      <c r="J258" s="890"/>
      <c r="K258" s="890"/>
      <c r="L258" s="890"/>
      <c r="M258" s="891"/>
      <c r="N258" s="590"/>
      <c r="O258" s="590"/>
      <c r="P258" s="590"/>
      <c r="Q258" s="590"/>
      <c r="R258" s="590"/>
      <c r="S258" s="590"/>
      <c r="T258" s="590"/>
      <c r="U258" s="590"/>
      <c r="V258" s="590"/>
      <c r="W258" s="590"/>
      <c r="X258" s="590"/>
      <c r="Y258" s="590"/>
      <c r="Z258" s="553"/>
      <c r="AA258" s="553"/>
      <c r="AB258" s="553"/>
      <c r="AC258" s="553"/>
      <c r="AD258" s="553"/>
      <c r="AE258" s="590"/>
      <c r="AF258" s="590"/>
      <c r="AG258" s="590"/>
      <c r="AH258" s="597"/>
      <c r="AI258" s="590"/>
      <c r="AJ258" s="590"/>
      <c r="AK258" s="590"/>
      <c r="AL258" s="590"/>
    </row>
    <row r="259" spans="1:38" s="591" customFormat="1" ht="24" customHeight="1">
      <c r="A259" s="900" t="str">
        <f>IF(ISBLANK(【入力シート】栽培計画書!$B$33),"",(【入力シート】栽培計画書!$B$33))</f>
        <v/>
      </c>
      <c r="B259" s="864" t="str">
        <f>IF(ISBLANK(【入力シート】栽培計画書!$C$33),"",(【入力シート】栽培計画書!$C$33))</f>
        <v/>
      </c>
      <c r="C259" s="867" t="str">
        <f>IF(ISBLANK(【入力シート】栽培計画書!$D$33),"",(【入力シート】栽培計画書!$D$33))</f>
        <v/>
      </c>
      <c r="D259" s="870" t="str">
        <f>IF(ISBLANK(【入力シート】栽培計画書!$F$33),"",(【入力シート】栽培計画書!$F$33))</f>
        <v/>
      </c>
      <c r="E259" s="659" t="str">
        <f>IF(ISBLANK(【入力シート】栽培計画書!$G$33),"",(【入力シート】栽培計画書!$G$33))</f>
        <v/>
      </c>
      <c r="F259" s="589" t="s">
        <v>878</v>
      </c>
      <c r="G259" s="873" t="str">
        <f>IF(ISBLANK(【入力シート】栽培計画書!$I$33),"",(【入力シート】栽培計画書!$I$33))</f>
        <v/>
      </c>
      <c r="H259" s="899" t="str">
        <f>IF(ISBLANK(【入力シート】栽培計画書!$J$33),"",IF(OR(【入力シート】栽培計画書!$I$33=List!$E$2,【入力シート】栽培計画書!$I$33=List!$E$4),【入力シート】栽培計画書!$J$33&amp;"kg/10a",IF(【入力シート】栽培計画書!$I$33=List!$E$3,"播種量"&amp;【入力シート】栽培計画書!$J$33&amp;"kg/10a","")))</f>
        <v/>
      </c>
      <c r="I259" s="873" t="str">
        <f>IF(ISBLANK(【入力シート】栽培計画書!$N$33),"",(【入力シート】栽培計画書!$N$33))</f>
        <v/>
      </c>
      <c r="J259" s="931" t="str">
        <f>IF(ISBLANK(【入力シート】栽培計画書!$P$33),"",(【入力シート】栽培計画書!$P$33))</f>
        <v/>
      </c>
      <c r="K259" s="873" t="str">
        <f>IF(ISBLANK(【入力シート】栽培計画書!$R$33),"",(【入力シート】栽培計画書!$R$33))</f>
        <v/>
      </c>
      <c r="L259" s="934" t="str">
        <f>IF(ISBLANK(【入力シート】栽培計画書!$T$33),"",(【入力シート】栽培計画書!$T$33))</f>
        <v/>
      </c>
      <c r="M259" s="937" t="str">
        <f>IF(ISBLANK(【入力シート】栽培計画書!$V$33),"",(【入力シート】栽培計画書!$V$33))</f>
        <v/>
      </c>
      <c r="N259" s="590"/>
      <c r="O259" s="590"/>
      <c r="P259" s="590"/>
      <c r="Q259" s="593"/>
      <c r="R259" s="590"/>
      <c r="S259" s="590"/>
      <c r="T259" s="590"/>
      <c r="U259" s="590"/>
      <c r="V259" s="590"/>
      <c r="W259" s="590"/>
      <c r="X259" s="590"/>
      <c r="Y259" s="590"/>
      <c r="Z259" s="553"/>
      <c r="AA259" s="553"/>
      <c r="AB259" s="553"/>
      <c r="AC259" s="553"/>
      <c r="AD259" s="553"/>
      <c r="AE259" s="590"/>
      <c r="AF259" s="590"/>
      <c r="AG259" s="590"/>
      <c r="AH259" s="590"/>
      <c r="AI259" s="590"/>
      <c r="AJ259" s="590"/>
      <c r="AK259" s="590"/>
      <c r="AL259" s="590"/>
    </row>
    <row r="260" spans="1:38" s="591" customFormat="1" ht="12" customHeight="1">
      <c r="A260" s="901"/>
      <c r="B260" s="865" t="str">
        <f>IF(ISBLANK(【入力シート】栽培計画書!$B$6),"",(【入力シート】栽培計画書!$B$6))</f>
        <v/>
      </c>
      <c r="C260" s="868" t="str">
        <f>IF(ISBLANK(【入力シート】栽培計画書!$B$6),"",(【入力シート】栽培計画書!$B$6))</f>
        <v/>
      </c>
      <c r="D260" s="871" t="str">
        <f>IF(ISBLANK(【入力シート】栽培計画書!$B$6),"",(【入力シート】栽培計画書!$B$6))</f>
        <v/>
      </c>
      <c r="E260" s="875" t="s">
        <v>879</v>
      </c>
      <c r="F260" s="876"/>
      <c r="G260" s="874" t="str">
        <f>IF(ISBLANK(【入力シート】栽培計画書!$B$6),"",(【入力シート】栽培計画書!$B$6))</f>
        <v/>
      </c>
      <c r="H260" s="879" t="str">
        <f>IF(ISBLANK(【入力シート】栽培計画書!$B$6),"",(【入力シート】栽培計画書!$B$6))</f>
        <v/>
      </c>
      <c r="I260" s="874" t="str">
        <f>IF(ISBLANK(【入力シート】栽培計画書!$B$6),"",(【入力シート】栽培計画書!$B$6))</f>
        <v/>
      </c>
      <c r="J260" s="932" t="str">
        <f>IF(ISBLANK(【入力シート】栽培計画書!$B$6),"",(【入力シート】栽培計画書!$B$6))</f>
        <v/>
      </c>
      <c r="K260" s="874" t="str">
        <f>IF(ISBLANK(【入力シート】栽培計画書!$B$6),"",(【入力シート】栽培計画書!$B$6))</f>
        <v/>
      </c>
      <c r="L260" s="935" t="str">
        <f>IF(ISBLANK(【入力シート】栽培計画書!$B$6),"",(【入力シート】栽培計画書!$B$6))</f>
        <v/>
      </c>
      <c r="M260" s="938" t="str">
        <f>IF(ISBLANK(【入力シート】栽培計画書!$B$6),"",(【入力シート】栽培計画書!$B$6))</f>
        <v/>
      </c>
      <c r="N260" s="590"/>
      <c r="O260" s="590"/>
      <c r="P260" s="612"/>
      <c r="Q260" s="612"/>
      <c r="R260" s="612"/>
      <c r="S260" s="612"/>
      <c r="T260" s="612"/>
      <c r="U260" s="612"/>
      <c r="V260" s="612"/>
      <c r="W260" s="612"/>
      <c r="X260" s="612"/>
      <c r="Y260" s="612"/>
      <c r="Z260" s="553"/>
      <c r="AA260" s="553"/>
      <c r="AB260" s="553"/>
      <c r="AC260" s="553"/>
      <c r="AD260" s="553"/>
      <c r="AE260" s="590"/>
      <c r="AF260" s="590"/>
      <c r="AG260" s="590"/>
      <c r="AH260" s="590"/>
      <c r="AI260" s="590"/>
      <c r="AJ260" s="590"/>
      <c r="AK260" s="590"/>
      <c r="AL260" s="590"/>
    </row>
    <row r="261" spans="1:38" s="591" customFormat="1" ht="12" customHeight="1">
      <c r="A261" s="901"/>
      <c r="B261" s="865" t="str">
        <f>IF(ISBLANK(【入力シート】栽培計画書!$B$6),"",(【入力シート】栽培計画書!$B$6))</f>
        <v/>
      </c>
      <c r="C261" s="869" t="str">
        <f>IF(ISBLANK(【入力シート】栽培計画書!$B$6),"",(【入力シート】栽培計画書!$B$6))</f>
        <v/>
      </c>
      <c r="D261" s="871" t="str">
        <f>IF(ISBLANK(【入力シート】栽培計画書!$B$6),"",(【入力シート】栽培計画書!$B$6))</f>
        <v/>
      </c>
      <c r="E261" s="875"/>
      <c r="F261" s="876"/>
      <c r="G261" s="877" t="str">
        <f>IF(ISBLANK(【入力シート】栽培計画書!$K$33),"",(【入力シート】栽培計画書!$K$33))</f>
        <v/>
      </c>
      <c r="H261" s="879" t="str">
        <f>IF(ISBLANK(【入力シート】栽培計画書!$L$33),"",IF(OR(【入力シート】栽培計画書!$K$33=List!$E$2,【入力シート】栽培計画書!$K$33=List!$E$4),【入力シート】栽培計画書!$L$33&amp;"kg/10a",IF(【入力シート】栽培計画書!$K$33=List!$E$3,"播種量"&amp;【入力シート】栽培計画書!$L$33&amp;"kg/10a","")))</f>
        <v/>
      </c>
      <c r="I261" s="877" t="str">
        <f>IF(ISBLANK(【入力シート】栽培計画書!$O$33),"",(【入力シート】栽培計画書!$O$33))</f>
        <v/>
      </c>
      <c r="J261" s="932" t="str">
        <f>IF(ISBLANK(【入力シート】栽培計画書!$N$6),"",(【入力シート】栽培計画書!$N$6))</f>
        <v/>
      </c>
      <c r="K261" s="877" t="str">
        <f>IF(ISBLANK(【入力シート】栽培計画書!$S$33),"",(【入力シート】栽培計画書!$S$33))</f>
        <v/>
      </c>
      <c r="L261" s="935" t="str">
        <f>IF(ISBLANK(【入力シート】栽培計画書!$N$6),"",(【入力シート】栽培計画書!$N$6))</f>
        <v/>
      </c>
      <c r="M261" s="938" t="str">
        <f>IF(ISBLANK(【入力シート】栽培計画書!$B$6),"",(【入力シート】栽培計画書!$B$6))</f>
        <v/>
      </c>
      <c r="N261" s="590"/>
      <c r="O261" s="590"/>
      <c r="P261" s="650"/>
      <c r="Q261" s="608"/>
      <c r="R261" s="608"/>
      <c r="S261" s="608"/>
      <c r="T261" s="608"/>
      <c r="U261" s="608"/>
      <c r="V261" s="608"/>
      <c r="W261" s="608"/>
      <c r="X261" s="608"/>
      <c r="Y261" s="608"/>
      <c r="Z261" s="553"/>
      <c r="AA261" s="553"/>
      <c r="AB261" s="553"/>
      <c r="AC261" s="553"/>
      <c r="AD261" s="553"/>
      <c r="AE261" s="590"/>
      <c r="AF261" s="590"/>
      <c r="AG261" s="590"/>
      <c r="AH261" s="590"/>
      <c r="AI261" s="590"/>
      <c r="AJ261" s="590"/>
      <c r="AK261" s="590"/>
      <c r="AL261" s="590"/>
    </row>
    <row r="262" spans="1:38" s="591" customFormat="1" ht="24" customHeight="1">
      <c r="A262" s="901"/>
      <c r="B262" s="865" t="str">
        <f>IF(ISBLANK(【入力シート】栽培計画書!$B$6),"",(【入力シート】栽培計画書!$B$6))</f>
        <v/>
      </c>
      <c r="C262" s="660" t="str">
        <f>IF(ISBLANK(【入力シート】栽培計画書!$E$33),"",(【入力シート】栽培計画書!$E$33))</f>
        <v/>
      </c>
      <c r="D262" s="872" t="str">
        <f>IF(ISBLANK(【入力シート】栽培計画書!$B$6),"",(【入力シート】栽培計画書!$B$6))</f>
        <v/>
      </c>
      <c r="E262" s="661" t="str">
        <f>IF(ISBLANK(【入力シート】栽培計画書!$H$33),"",(【入力シート】栽培計画書!$H$33))</f>
        <v/>
      </c>
      <c r="F262" s="592" t="s">
        <v>878</v>
      </c>
      <c r="G262" s="878" t="str">
        <f>IF(ISBLANK(【入力シート】栽培計画書!$B$6),"",(【入力シート】栽培計画書!$B$6))</f>
        <v/>
      </c>
      <c r="H262" s="880" t="str">
        <f>IF(ISBLANK(【入力シート】栽培計画書!$B$6),"",(【入力シート】栽培計画書!$B$6))</f>
        <v/>
      </c>
      <c r="I262" s="878" t="str">
        <f>IF(ISBLANK(【入力シート】栽培計画書!$B$6),"",(【入力シート】栽培計画書!$B$6))</f>
        <v/>
      </c>
      <c r="J262" s="933" t="str">
        <f>IF(ISBLANK(【入力シート】栽培計画書!$B$6),"",(【入力シート】栽培計画書!$B$6))</f>
        <v/>
      </c>
      <c r="K262" s="878" t="str">
        <f>IF(ISBLANK(【入力シート】栽培計画書!$B$6),"",(【入力シート】栽培計画書!$B$6))</f>
        <v/>
      </c>
      <c r="L262" s="936" t="str">
        <f>IF(ISBLANK(【入力シート】栽培計画書!$B$6),"",(【入力シート】栽培計画書!$B$6))</f>
        <v/>
      </c>
      <c r="M262" s="939" t="str">
        <f>IF(ISBLANK(【入力シート】栽培計画書!$B$6),"",(【入力シート】栽培計画書!$B$6))</f>
        <v/>
      </c>
      <c r="N262" s="590"/>
      <c r="O262" s="663" t="str">
        <f>IF(ISNUMBER(SEARCH("施設", C259)), "施設", IF(ISNUMBER(SEARCH("露地", C259)), "露地", "露地施設"))</f>
        <v>露地施設</v>
      </c>
      <c r="P262" s="636"/>
      <c r="Q262" s="608"/>
      <c r="R262" s="608"/>
      <c r="S262" s="608"/>
      <c r="T262" s="608"/>
      <c r="U262" s="608"/>
      <c r="V262" s="608"/>
      <c r="W262" s="608"/>
      <c r="X262" s="608"/>
      <c r="Y262" s="608"/>
      <c r="Z262" s="553"/>
      <c r="AA262" s="553"/>
      <c r="AB262" s="553"/>
      <c r="AC262" s="553"/>
      <c r="AD262" s="553"/>
      <c r="AE262" s="590"/>
      <c r="AF262" s="590"/>
      <c r="AG262" s="590"/>
      <c r="AH262" s="590"/>
      <c r="AI262" s="590"/>
      <c r="AJ262" s="590"/>
      <c r="AK262" s="590"/>
      <c r="AL262" s="590"/>
    </row>
    <row r="263" spans="1:38" s="591" customFormat="1" ht="44.1" customHeight="1">
      <c r="A263" s="901"/>
      <c r="B263" s="865" t="str">
        <f>IF(ISBLANK(【入力シート】栽培計画書!$B$6),"",(【入力シート】栽培計画書!$B$6))</f>
        <v/>
      </c>
      <c r="C263" s="892" t="s">
        <v>880</v>
      </c>
      <c r="D263" s="893"/>
      <c r="E263" s="894"/>
      <c r="F263" s="895"/>
      <c r="G263" s="896" t="str">
        <f>IF(ISBLANK(【入力シート】栽培計画書!$M$33),"",(【入力シート】栽培計画書!$M$33))</f>
        <v/>
      </c>
      <c r="H263" s="897"/>
      <c r="I263" s="897"/>
      <c r="J263" s="897"/>
      <c r="K263" s="897"/>
      <c r="L263" s="897"/>
      <c r="M263" s="898"/>
      <c r="N263" s="590"/>
      <c r="O263" s="590"/>
      <c r="P263" s="636"/>
      <c r="Q263" s="608"/>
      <c r="R263" s="608"/>
      <c r="S263" s="608"/>
      <c r="T263" s="608"/>
      <c r="U263" s="608"/>
      <c r="V263" s="608"/>
      <c r="W263" s="608"/>
      <c r="X263" s="608"/>
      <c r="Y263" s="608"/>
      <c r="Z263" s="553"/>
      <c r="AA263" s="553"/>
      <c r="AB263" s="553"/>
      <c r="AC263" s="553"/>
      <c r="AD263" s="553"/>
      <c r="AE263" s="590"/>
      <c r="AF263" s="590"/>
      <c r="AG263" s="590"/>
      <c r="AH263" s="590"/>
      <c r="AI263" s="590"/>
      <c r="AJ263" s="590"/>
      <c r="AK263" s="590"/>
      <c r="AL263" s="590"/>
    </row>
    <row r="264" spans="1:38" s="591" customFormat="1" ht="44.1" customHeight="1">
      <c r="A264" s="901"/>
      <c r="B264" s="865" t="str">
        <f>IF(ISBLANK(【入力シート】栽培計画書!$B$6),"",(【入力シート】栽培計画書!$B$6))</f>
        <v/>
      </c>
      <c r="C264" s="881" t="s">
        <v>881</v>
      </c>
      <c r="D264" s="881"/>
      <c r="E264" s="881"/>
      <c r="F264" s="882"/>
      <c r="G264" s="883" t="str">
        <f>IF(ISBLANK(【入力シート】栽培計画書!$Q$33),"",(【入力シート】栽培計画書!$Q$33))</f>
        <v/>
      </c>
      <c r="H264" s="884"/>
      <c r="I264" s="884"/>
      <c r="J264" s="884"/>
      <c r="K264" s="884"/>
      <c r="L264" s="884"/>
      <c r="M264" s="885"/>
      <c r="N264" s="590"/>
      <c r="O264" s="590"/>
      <c r="P264" s="636"/>
      <c r="Q264" s="608"/>
      <c r="R264" s="608"/>
      <c r="S264" s="608"/>
      <c r="T264" s="608"/>
      <c r="U264" s="608"/>
      <c r="V264" s="608"/>
      <c r="W264" s="608"/>
      <c r="X264" s="608"/>
      <c r="Y264" s="608"/>
      <c r="Z264" s="553"/>
      <c r="AA264" s="553"/>
      <c r="AB264" s="553"/>
      <c r="AC264" s="553"/>
      <c r="AD264" s="553"/>
      <c r="AE264" s="590"/>
      <c r="AF264" s="590"/>
      <c r="AG264" s="590"/>
      <c r="AH264" s="590"/>
      <c r="AI264" s="590"/>
      <c r="AJ264" s="590"/>
      <c r="AK264" s="590"/>
      <c r="AL264" s="590"/>
    </row>
    <row r="265" spans="1:38" s="591" customFormat="1" ht="44.1" customHeight="1" thickBot="1">
      <c r="A265" s="902"/>
      <c r="B265" s="866" t="str">
        <f>IF(ISBLANK(【入力シート】栽培計画書!$B$6),"",(【入力シート】栽培計画書!$B$6))</f>
        <v/>
      </c>
      <c r="C265" s="886" t="s">
        <v>882</v>
      </c>
      <c r="D265" s="887"/>
      <c r="E265" s="887"/>
      <c r="F265" s="888"/>
      <c r="G265" s="889" t="str">
        <f>IF(ISBLANK(【入力シート】栽培計画書!$U$33),"",(【入力シート】栽培計画書!$U$33))</f>
        <v/>
      </c>
      <c r="H265" s="890"/>
      <c r="I265" s="890"/>
      <c r="J265" s="890"/>
      <c r="K265" s="890"/>
      <c r="L265" s="890"/>
      <c r="M265" s="891"/>
      <c r="N265" s="590"/>
      <c r="O265" s="590"/>
      <c r="P265" s="636"/>
      <c r="Q265" s="608"/>
      <c r="R265" s="608"/>
      <c r="S265" s="608"/>
      <c r="T265" s="608"/>
      <c r="U265" s="608"/>
      <c r="V265" s="608"/>
      <c r="W265" s="608"/>
      <c r="X265" s="608"/>
      <c r="Y265" s="608"/>
      <c r="Z265" s="553"/>
      <c r="AA265" s="553"/>
      <c r="AB265" s="553"/>
      <c r="AC265" s="553"/>
      <c r="AD265" s="553"/>
      <c r="AE265" s="590"/>
      <c r="AF265" s="590"/>
      <c r="AG265" s="590"/>
      <c r="AH265" s="590"/>
      <c r="AI265" s="590"/>
      <c r="AJ265" s="590"/>
      <c r="AK265" s="590"/>
      <c r="AL265" s="590"/>
    </row>
    <row r="266" spans="1:38" s="591" customFormat="1" ht="24" customHeight="1">
      <c r="A266" s="900" t="str">
        <f>IF(ISBLANK(【入力シート】栽培計画書!$B$34),"",(【入力シート】栽培計画書!$B$34))</f>
        <v/>
      </c>
      <c r="B266" s="864" t="str">
        <f>IF(ISBLANK(【入力シート】栽培計画書!$C$34),"",(【入力シート】栽培計画書!$C$34))</f>
        <v/>
      </c>
      <c r="C266" s="867" t="str">
        <f>IF(ISBLANK(【入力シート】栽培計画書!$D$34),"",(【入力シート】栽培計画書!$D$34))</f>
        <v/>
      </c>
      <c r="D266" s="870" t="str">
        <f>IF(ISBLANK(【入力シート】栽培計画書!$F$34),"",(【入力シート】栽培計画書!$F$34))</f>
        <v/>
      </c>
      <c r="E266" s="659" t="str">
        <f>IF(ISBLANK(【入力シート】栽培計画書!$G$34),"",(【入力シート】栽培計画書!$G$34))</f>
        <v/>
      </c>
      <c r="F266" s="589" t="s">
        <v>878</v>
      </c>
      <c r="G266" s="873" t="str">
        <f>IF(ISBLANK(【入力シート】栽培計画書!$I$34),"",(【入力シート】栽培計画書!$I$34))</f>
        <v/>
      </c>
      <c r="H266" s="899" t="str">
        <f>IF(ISBLANK(【入力シート】栽培計画書!$J$34),"",IF(OR(【入力シート】栽培計画書!$I$34=List!$E$2,【入力シート】栽培計画書!$I$34=List!$E$4),【入力シート】栽培計画書!$J$34&amp;"kg/10a",IF(【入力シート】栽培計画書!$I$34=List!$E$3,"播種量"&amp;【入力シート】栽培計画書!$J$34&amp;"kg/10a","")))</f>
        <v/>
      </c>
      <c r="I266" s="873" t="str">
        <f>IF(ISBLANK(【入力シート】栽培計画書!$N$34),"",(【入力シート】栽培計画書!$N$34))</f>
        <v/>
      </c>
      <c r="J266" s="931" t="str">
        <f>IF(ISBLANK(【入力シート】栽培計画書!$P$34),"",(【入力シート】栽培計画書!$P$34))</f>
        <v/>
      </c>
      <c r="K266" s="873" t="str">
        <f>IF(ISBLANK(【入力シート】栽培計画書!$R$34),"",(【入力シート】栽培計画書!$R$34))</f>
        <v/>
      </c>
      <c r="L266" s="934" t="str">
        <f>IF(ISBLANK(【入力シート】栽培計画書!$T$34),"",(【入力シート】栽培計画書!$T$34))</f>
        <v/>
      </c>
      <c r="M266" s="937" t="str">
        <f>IF(ISBLANK(【入力シート】栽培計画書!$V$34),"",(【入力シート】栽培計画書!$V$34))</f>
        <v/>
      </c>
      <c r="N266" s="590"/>
      <c r="O266" s="590"/>
      <c r="P266" s="636"/>
      <c r="Q266" s="608"/>
      <c r="R266" s="608"/>
      <c r="S266" s="608"/>
      <c r="T266" s="608"/>
      <c r="U266" s="608"/>
      <c r="V266" s="608"/>
      <c r="W266" s="608"/>
      <c r="X266" s="608"/>
      <c r="Y266" s="608"/>
      <c r="Z266" s="553"/>
      <c r="AA266" s="553"/>
      <c r="AB266" s="553"/>
      <c r="AC266" s="553"/>
      <c r="AD266" s="553"/>
      <c r="AE266" s="590"/>
      <c r="AF266" s="590"/>
      <c r="AG266" s="590"/>
      <c r="AH266" s="590"/>
      <c r="AI266" s="590"/>
      <c r="AJ266" s="590"/>
      <c r="AK266" s="590"/>
      <c r="AL266" s="590"/>
    </row>
    <row r="267" spans="1:38" s="591" customFormat="1" ht="12" customHeight="1">
      <c r="A267" s="901"/>
      <c r="B267" s="865" t="str">
        <f>IF(ISBLANK(【入力シート】栽培計画書!$B$6),"",(【入力シート】栽培計画書!$B$6))</f>
        <v/>
      </c>
      <c r="C267" s="868" t="str">
        <f>IF(ISBLANK(【入力シート】栽培計画書!$B$6),"",(【入力シート】栽培計画書!$B$6))</f>
        <v/>
      </c>
      <c r="D267" s="871" t="str">
        <f>IF(ISBLANK(【入力シート】栽培計画書!$B$6),"",(【入力シート】栽培計画書!$B$6))</f>
        <v/>
      </c>
      <c r="E267" s="875" t="s">
        <v>879</v>
      </c>
      <c r="F267" s="876"/>
      <c r="G267" s="874" t="str">
        <f>IF(ISBLANK(【入力シート】栽培計画書!$B$6),"",(【入力シート】栽培計画書!$B$6))</f>
        <v/>
      </c>
      <c r="H267" s="879" t="str">
        <f>IF(ISBLANK(【入力シート】栽培計画書!$B$6),"",(【入力シート】栽培計画書!$B$6))</f>
        <v/>
      </c>
      <c r="I267" s="874" t="str">
        <f>IF(ISBLANK(【入力シート】栽培計画書!$B$6),"",(【入力シート】栽培計画書!$B$6))</f>
        <v/>
      </c>
      <c r="J267" s="932" t="str">
        <f>IF(ISBLANK(【入力シート】栽培計画書!$B$6),"",(【入力シート】栽培計画書!$B$6))</f>
        <v/>
      </c>
      <c r="K267" s="874" t="str">
        <f>IF(ISBLANK(【入力シート】栽培計画書!$B$6),"",(【入力シート】栽培計画書!$B$6))</f>
        <v/>
      </c>
      <c r="L267" s="935" t="str">
        <f>IF(ISBLANK(【入力シート】栽培計画書!$B$6),"",(【入力シート】栽培計画書!$B$6))</f>
        <v/>
      </c>
      <c r="M267" s="938" t="str">
        <f>IF(ISBLANK(【入力シート】栽培計画書!$B$6),"",(【入力シート】栽培計画書!$B$6))</f>
        <v/>
      </c>
      <c r="N267" s="590"/>
      <c r="O267" s="590"/>
      <c r="P267" s="636"/>
      <c r="Q267" s="608"/>
      <c r="R267" s="608"/>
      <c r="S267" s="608"/>
      <c r="T267" s="608"/>
      <c r="U267" s="608"/>
      <c r="V267" s="608"/>
      <c r="W267" s="608"/>
      <c r="X267" s="608"/>
      <c r="Y267" s="608"/>
      <c r="Z267" s="553"/>
      <c r="AA267" s="553"/>
      <c r="AB267" s="553"/>
      <c r="AC267" s="553"/>
      <c r="AD267" s="553"/>
      <c r="AE267" s="590"/>
      <c r="AF267" s="590"/>
      <c r="AG267" s="590"/>
      <c r="AH267" s="590"/>
      <c r="AI267" s="590"/>
      <c r="AJ267" s="590"/>
      <c r="AK267" s="590"/>
      <c r="AL267" s="590"/>
    </row>
    <row r="268" spans="1:38" s="591" customFormat="1" ht="12" customHeight="1">
      <c r="A268" s="901"/>
      <c r="B268" s="865" t="str">
        <f>IF(ISBLANK(【入力シート】栽培計画書!$B$6),"",(【入力シート】栽培計画書!$B$6))</f>
        <v/>
      </c>
      <c r="C268" s="869" t="str">
        <f>IF(ISBLANK(【入力シート】栽培計画書!$B$6),"",(【入力シート】栽培計画書!$B$6))</f>
        <v/>
      </c>
      <c r="D268" s="871" t="str">
        <f>IF(ISBLANK(【入力シート】栽培計画書!$B$6),"",(【入力シート】栽培計画書!$B$6))</f>
        <v/>
      </c>
      <c r="E268" s="875"/>
      <c r="F268" s="876"/>
      <c r="G268" s="877" t="str">
        <f>IF(ISBLANK(【入力シート】栽培計画書!$K$34),"",(【入力シート】栽培計画書!$K$34))</f>
        <v/>
      </c>
      <c r="H268" s="879" t="str">
        <f>IF(ISBLANK(【入力シート】栽培計画書!$L$34),"",IF(OR(【入力シート】栽培計画書!$K$34=List!$E$2,【入力シート】栽培計画書!$K$34=List!$E$4),【入力シート】栽培計画書!$L$34&amp;"kg/10a",IF(【入力シート】栽培計画書!$K$34=List!$E$3,"播種量"&amp;【入力シート】栽培計画書!$L$34&amp;"kg/10a","")))</f>
        <v/>
      </c>
      <c r="I268" s="877" t="str">
        <f>IF(ISBLANK(【入力シート】栽培計画書!$O$34),"",(【入力シート】栽培計画書!$O$34))</f>
        <v/>
      </c>
      <c r="J268" s="932" t="str">
        <f>IF(ISBLANK(【入力シート】栽培計画書!$N$6),"",(【入力シート】栽培計画書!$N$6))</f>
        <v/>
      </c>
      <c r="K268" s="877" t="str">
        <f>IF(ISBLANK(【入力シート】栽培計画書!$S$34),"",(【入力シート】栽培計画書!$S$34))</f>
        <v/>
      </c>
      <c r="L268" s="935" t="str">
        <f>IF(ISBLANK(【入力シート】栽培計画書!$N$6),"",(【入力シート】栽培計画書!$N$6))</f>
        <v/>
      </c>
      <c r="M268" s="938" t="str">
        <f>IF(ISBLANK(【入力シート】栽培計画書!$B$6),"",(【入力シート】栽培計画書!$B$6))</f>
        <v/>
      </c>
      <c r="N268" s="590"/>
      <c r="O268" s="590"/>
      <c r="P268" s="636"/>
      <c r="Q268" s="608"/>
      <c r="R268" s="608"/>
      <c r="S268" s="608"/>
      <c r="T268" s="608"/>
      <c r="U268" s="608"/>
      <c r="V268" s="608"/>
      <c r="W268" s="608"/>
      <c r="X268" s="608"/>
      <c r="Y268" s="608"/>
      <c r="Z268" s="553"/>
      <c r="AA268" s="553"/>
      <c r="AB268" s="553"/>
      <c r="AC268" s="553"/>
      <c r="AD268" s="553"/>
      <c r="AE268" s="590"/>
      <c r="AF268" s="590"/>
      <c r="AG268" s="590"/>
      <c r="AH268" s="590"/>
      <c r="AI268" s="590"/>
      <c r="AJ268" s="590"/>
      <c r="AK268" s="590"/>
      <c r="AL268" s="590"/>
    </row>
    <row r="269" spans="1:38" s="591" customFormat="1" ht="24" customHeight="1">
      <c r="A269" s="901"/>
      <c r="B269" s="865" t="str">
        <f>IF(ISBLANK(【入力シート】栽培計画書!$B$6),"",(【入力シート】栽培計画書!$B$6))</f>
        <v/>
      </c>
      <c r="C269" s="660" t="str">
        <f>IF(ISBLANK(【入力シート】栽培計画書!$E$34),"",(【入力シート】栽培計画書!$E$34))</f>
        <v/>
      </c>
      <c r="D269" s="872" t="str">
        <f>IF(ISBLANK(【入力シート】栽培計画書!$B$6),"",(【入力シート】栽培計画書!$B$6))</f>
        <v/>
      </c>
      <c r="E269" s="661" t="str">
        <f>IF(ISBLANK(【入力シート】栽培計画書!$H$34),"",(【入力シート】栽培計画書!$H$34))</f>
        <v/>
      </c>
      <c r="F269" s="592" t="s">
        <v>878</v>
      </c>
      <c r="G269" s="878" t="str">
        <f>IF(ISBLANK(【入力シート】栽培計画書!$B$6),"",(【入力シート】栽培計画書!$B$6))</f>
        <v/>
      </c>
      <c r="H269" s="880" t="str">
        <f>IF(ISBLANK(【入力シート】栽培計画書!$B$6),"",(【入力シート】栽培計画書!$B$6))</f>
        <v/>
      </c>
      <c r="I269" s="878" t="str">
        <f>IF(ISBLANK(【入力シート】栽培計画書!$B$6),"",(【入力シート】栽培計画書!$B$6))</f>
        <v/>
      </c>
      <c r="J269" s="933" t="str">
        <f>IF(ISBLANK(【入力シート】栽培計画書!$B$6),"",(【入力シート】栽培計画書!$B$6))</f>
        <v/>
      </c>
      <c r="K269" s="878" t="str">
        <f>IF(ISBLANK(【入力シート】栽培計画書!$B$6),"",(【入力シート】栽培計画書!$B$6))</f>
        <v/>
      </c>
      <c r="L269" s="936" t="str">
        <f>IF(ISBLANK(【入力シート】栽培計画書!$B$6),"",(【入力シート】栽培計画書!$B$6))</f>
        <v/>
      </c>
      <c r="M269" s="939" t="str">
        <f>IF(ISBLANK(【入力シート】栽培計画書!$B$6),"",(【入力シート】栽培計画書!$B$6))</f>
        <v/>
      </c>
      <c r="N269" s="590"/>
      <c r="O269" s="663" t="str">
        <f>IF(ISNUMBER(SEARCH("施設", C266)), "施設", IF(ISNUMBER(SEARCH("露地", C266)), "露地", "露地施設"))</f>
        <v>露地施設</v>
      </c>
      <c r="P269" s="636"/>
      <c r="Q269" s="608"/>
      <c r="R269" s="608"/>
      <c r="S269" s="608"/>
      <c r="T269" s="608"/>
      <c r="U269" s="608"/>
      <c r="V269" s="608"/>
      <c r="W269" s="608"/>
      <c r="X269" s="608"/>
      <c r="Y269" s="608"/>
      <c r="Z269" s="553"/>
      <c r="AA269" s="553"/>
      <c r="AB269" s="553"/>
      <c r="AC269" s="553"/>
      <c r="AD269" s="553"/>
      <c r="AE269" s="590"/>
      <c r="AF269" s="590"/>
      <c r="AG269" s="590"/>
      <c r="AH269" s="590"/>
      <c r="AI269" s="590"/>
      <c r="AJ269" s="590"/>
      <c r="AK269" s="590"/>
      <c r="AL269" s="590"/>
    </row>
    <row r="270" spans="1:38" s="591" customFormat="1" ht="44.1" customHeight="1">
      <c r="A270" s="901"/>
      <c r="B270" s="865" t="str">
        <f>IF(ISBLANK(【入力シート】栽培計画書!$B$6),"",(【入力シート】栽培計画書!$B$6))</f>
        <v/>
      </c>
      <c r="C270" s="892" t="s">
        <v>880</v>
      </c>
      <c r="D270" s="893"/>
      <c r="E270" s="894"/>
      <c r="F270" s="895"/>
      <c r="G270" s="896" t="str">
        <f>IF(ISBLANK(【入力シート】栽培計画書!$M$34),"",(【入力シート】栽培計画書!$M$34))</f>
        <v/>
      </c>
      <c r="H270" s="897"/>
      <c r="I270" s="897"/>
      <c r="J270" s="897"/>
      <c r="K270" s="897"/>
      <c r="L270" s="897"/>
      <c r="M270" s="898"/>
      <c r="N270" s="590"/>
      <c r="O270" s="590"/>
      <c r="P270" s="636"/>
      <c r="Q270" s="608"/>
      <c r="R270" s="608"/>
      <c r="S270" s="608"/>
      <c r="T270" s="608"/>
      <c r="U270" s="608"/>
      <c r="V270" s="608"/>
      <c r="W270" s="608"/>
      <c r="X270" s="608"/>
      <c r="Y270" s="608"/>
      <c r="Z270" s="590"/>
      <c r="AA270" s="590"/>
      <c r="AB270" s="590"/>
      <c r="AC270" s="590"/>
      <c r="AD270" s="590"/>
      <c r="AE270" s="590"/>
      <c r="AF270" s="590"/>
      <c r="AG270" s="590"/>
      <c r="AH270" s="590"/>
      <c r="AI270" s="590"/>
      <c r="AJ270" s="590"/>
      <c r="AK270" s="590"/>
      <c r="AL270" s="590"/>
    </row>
    <row r="271" spans="1:38" s="591" customFormat="1" ht="44.1" customHeight="1">
      <c r="A271" s="901"/>
      <c r="B271" s="865" t="str">
        <f>IF(ISBLANK(【入力シート】栽培計画書!$B$6),"",(【入力シート】栽培計画書!$B$6))</f>
        <v/>
      </c>
      <c r="C271" s="881" t="s">
        <v>881</v>
      </c>
      <c r="D271" s="881"/>
      <c r="E271" s="881"/>
      <c r="F271" s="882"/>
      <c r="G271" s="883" t="str">
        <f>IF(ISBLANK(【入力シート】栽培計画書!$Q$34),"",(【入力シート】栽培計画書!$Q$34))</f>
        <v/>
      </c>
      <c r="H271" s="884"/>
      <c r="I271" s="884"/>
      <c r="J271" s="884"/>
      <c r="K271" s="884"/>
      <c r="L271" s="884"/>
      <c r="M271" s="885"/>
      <c r="N271" s="590"/>
      <c r="O271" s="590"/>
      <c r="P271" s="636"/>
      <c r="Q271" s="608"/>
      <c r="R271" s="608"/>
      <c r="S271" s="608"/>
      <c r="T271" s="608"/>
      <c r="U271" s="608"/>
      <c r="V271" s="608"/>
      <c r="W271" s="608"/>
      <c r="X271" s="608"/>
      <c r="Y271" s="608"/>
      <c r="Z271" s="590"/>
      <c r="AA271" s="590"/>
      <c r="AB271" s="590"/>
      <c r="AC271" s="590"/>
      <c r="AD271" s="590"/>
      <c r="AE271" s="590"/>
      <c r="AF271" s="590"/>
      <c r="AG271" s="590"/>
      <c r="AH271" s="590"/>
      <c r="AI271" s="590"/>
      <c r="AJ271" s="590"/>
      <c r="AK271" s="590"/>
      <c r="AL271" s="590"/>
    </row>
    <row r="272" spans="1:38" s="591" customFormat="1" ht="44.1" customHeight="1" thickBot="1">
      <c r="A272" s="902"/>
      <c r="B272" s="866" t="str">
        <f>IF(ISBLANK(【入力シート】栽培計画書!$B$6),"",(【入力シート】栽培計画書!$B$6))</f>
        <v/>
      </c>
      <c r="C272" s="886" t="s">
        <v>882</v>
      </c>
      <c r="D272" s="887"/>
      <c r="E272" s="887"/>
      <c r="F272" s="888"/>
      <c r="G272" s="889" t="str">
        <f>IF(ISBLANK(【入力シート】栽培計画書!$U$34),"",(【入力シート】栽培計画書!$U$34))</f>
        <v/>
      </c>
      <c r="H272" s="890"/>
      <c r="I272" s="890"/>
      <c r="J272" s="890"/>
      <c r="K272" s="890"/>
      <c r="L272" s="890"/>
      <c r="M272" s="891"/>
      <c r="N272" s="590"/>
      <c r="O272" s="590"/>
      <c r="P272" s="636"/>
      <c r="Q272" s="608"/>
      <c r="R272" s="608"/>
      <c r="S272" s="608"/>
      <c r="T272" s="608"/>
      <c r="U272" s="608"/>
      <c r="V272" s="608"/>
      <c r="W272" s="608"/>
      <c r="X272" s="608"/>
      <c r="Y272" s="608"/>
      <c r="Z272" s="590"/>
      <c r="AA272" s="590"/>
      <c r="AB272" s="590"/>
      <c r="AC272" s="590"/>
      <c r="AD272" s="590"/>
      <c r="AE272" s="590"/>
      <c r="AF272" s="590"/>
      <c r="AG272" s="590"/>
      <c r="AH272" s="590"/>
      <c r="AI272" s="590"/>
      <c r="AJ272" s="590"/>
      <c r="AK272" s="590"/>
      <c r="AL272" s="590"/>
    </row>
    <row r="273" spans="1:38" s="591" customFormat="1" ht="24" customHeight="1">
      <c r="A273" s="900" t="str">
        <f>IF(ISBLANK(【入力シート】栽培計画書!$B$35),"",(【入力シート】栽培計画書!$B$35))</f>
        <v/>
      </c>
      <c r="B273" s="864" t="str">
        <f>IF(ISBLANK(【入力シート】栽培計画書!$C$35),"",(【入力シート】栽培計画書!$C$35))</f>
        <v/>
      </c>
      <c r="C273" s="867" t="str">
        <f>IF(ISBLANK(【入力シート】栽培計画書!$D$35),"",(【入力シート】栽培計画書!$D$35))</f>
        <v/>
      </c>
      <c r="D273" s="870" t="str">
        <f>IF(ISBLANK(【入力シート】栽培計画書!$F$35),"",(【入力シート】栽培計画書!$F$35))</f>
        <v/>
      </c>
      <c r="E273" s="659" t="str">
        <f>IF(ISBLANK(【入力シート】栽培計画書!$G$35),"",(【入力シート】栽培計画書!$G$35))</f>
        <v/>
      </c>
      <c r="F273" s="589" t="s">
        <v>878</v>
      </c>
      <c r="G273" s="873" t="str">
        <f>IF(ISBLANK(【入力シート】栽培計画書!$I$35),"",(【入力シート】栽培計画書!$I$35))</f>
        <v/>
      </c>
      <c r="H273" s="899" t="str">
        <f>IF(ISBLANK(【入力シート】栽培計画書!$J$35),"",IF(OR(【入力シート】栽培計画書!$I$35=List!$E$2,【入力シート】栽培計画書!$I$35=List!$E$4),【入力シート】栽培計画書!$J$35&amp;"kg/10a",IF(【入力シート】栽培計画書!$I$35=List!$E$3,"播種量"&amp;【入力シート】栽培計画書!$J$35&amp;"kg/10a","")))</f>
        <v/>
      </c>
      <c r="I273" s="873" t="str">
        <f>IF(ISBLANK(【入力シート】栽培計画書!$N$35),"",(【入力シート】栽培計画書!$N$35))</f>
        <v/>
      </c>
      <c r="J273" s="931" t="str">
        <f>IF(ISBLANK(【入力シート】栽培計画書!$P$35),"",(【入力シート】栽培計画書!$P$35))</f>
        <v/>
      </c>
      <c r="K273" s="873" t="str">
        <f>IF(ISBLANK(【入力シート】栽培計画書!$R$35),"",(【入力シート】栽培計画書!$R$35))</f>
        <v/>
      </c>
      <c r="L273" s="934" t="str">
        <f>IF(ISBLANK(【入力シート】栽培計画書!$T$35),"",(【入力シート】栽培計画書!$T$35))</f>
        <v/>
      </c>
      <c r="M273" s="937" t="str">
        <f>IF(ISBLANK(【入力シート】栽培計画書!$V$35),"",(【入力シート】栽培計画書!$V$35))</f>
        <v/>
      </c>
      <c r="N273" s="590"/>
      <c r="O273" s="590"/>
      <c r="P273" s="636"/>
      <c r="Q273" s="608"/>
      <c r="R273" s="608"/>
      <c r="S273" s="608"/>
      <c r="T273" s="608"/>
      <c r="U273" s="608"/>
      <c r="V273" s="608"/>
      <c r="W273" s="608"/>
      <c r="X273" s="608"/>
      <c r="Y273" s="608"/>
      <c r="Z273" s="590"/>
      <c r="AA273" s="590"/>
      <c r="AB273" s="590"/>
      <c r="AC273" s="590"/>
      <c r="AD273" s="590"/>
      <c r="AE273" s="590"/>
      <c r="AF273" s="590"/>
      <c r="AG273" s="590"/>
      <c r="AH273" s="590"/>
      <c r="AI273" s="590"/>
      <c r="AJ273" s="590"/>
      <c r="AK273" s="590"/>
      <c r="AL273" s="590"/>
    </row>
    <row r="274" spans="1:38" s="591" customFormat="1" ht="12" customHeight="1">
      <c r="A274" s="901"/>
      <c r="B274" s="865" t="str">
        <f>IF(ISBLANK(【入力シート】栽培計画書!$B$6),"",(【入力シート】栽培計画書!$B$6))</f>
        <v/>
      </c>
      <c r="C274" s="868" t="str">
        <f>IF(ISBLANK(【入力シート】栽培計画書!$B$6),"",(【入力シート】栽培計画書!$B$6))</f>
        <v/>
      </c>
      <c r="D274" s="871" t="str">
        <f>IF(ISBLANK(【入力シート】栽培計画書!$B$6),"",(【入力シート】栽培計画書!$B$6))</f>
        <v/>
      </c>
      <c r="E274" s="875" t="s">
        <v>879</v>
      </c>
      <c r="F274" s="876"/>
      <c r="G274" s="874" t="str">
        <f>IF(ISBLANK(【入力シート】栽培計画書!$B$6),"",(【入力シート】栽培計画書!$B$6))</f>
        <v/>
      </c>
      <c r="H274" s="879" t="str">
        <f>IF(ISBLANK(【入力シート】栽培計画書!$B$6),"",(【入力シート】栽培計画書!$B$6))</f>
        <v/>
      </c>
      <c r="I274" s="874" t="str">
        <f>IF(ISBLANK(【入力シート】栽培計画書!$B$6),"",(【入力シート】栽培計画書!$B$6))</f>
        <v/>
      </c>
      <c r="J274" s="932" t="str">
        <f>IF(ISBLANK(【入力シート】栽培計画書!$B$6),"",(【入力シート】栽培計画書!$B$6))</f>
        <v/>
      </c>
      <c r="K274" s="874" t="str">
        <f>IF(ISBLANK(【入力シート】栽培計画書!$B$6),"",(【入力シート】栽培計画書!$B$6))</f>
        <v/>
      </c>
      <c r="L274" s="935" t="str">
        <f>IF(ISBLANK(【入力シート】栽培計画書!$B$6),"",(【入力シート】栽培計画書!$B$6))</f>
        <v/>
      </c>
      <c r="M274" s="938" t="str">
        <f>IF(ISBLANK(【入力シート】栽培計画書!$B$6),"",(【入力シート】栽培計画書!$B$6))</f>
        <v/>
      </c>
      <c r="N274" s="590"/>
      <c r="O274" s="590"/>
      <c r="P274" s="636"/>
      <c r="Q274" s="608"/>
      <c r="R274" s="608"/>
      <c r="S274" s="608"/>
      <c r="T274" s="608"/>
      <c r="U274" s="608"/>
      <c r="V274" s="608"/>
      <c r="W274" s="608"/>
      <c r="X274" s="608"/>
      <c r="Y274" s="608"/>
      <c r="Z274" s="590"/>
      <c r="AA274" s="590"/>
      <c r="AB274" s="590"/>
      <c r="AC274" s="590"/>
      <c r="AD274" s="590"/>
      <c r="AE274" s="590"/>
      <c r="AF274" s="590"/>
      <c r="AG274" s="590"/>
      <c r="AH274" s="590"/>
      <c r="AI274" s="590"/>
      <c r="AJ274" s="590"/>
      <c r="AK274" s="590"/>
      <c r="AL274" s="590"/>
    </row>
    <row r="275" spans="1:38" s="591" customFormat="1" ht="12" customHeight="1">
      <c r="A275" s="901"/>
      <c r="B275" s="865" t="str">
        <f>IF(ISBLANK(【入力シート】栽培計画書!$B$6),"",(【入力シート】栽培計画書!$B$6))</f>
        <v/>
      </c>
      <c r="C275" s="869" t="str">
        <f>IF(ISBLANK(【入力シート】栽培計画書!$B$6),"",(【入力シート】栽培計画書!$B$6))</f>
        <v/>
      </c>
      <c r="D275" s="871" t="str">
        <f>IF(ISBLANK(【入力シート】栽培計画書!$B$6),"",(【入力シート】栽培計画書!$B$6))</f>
        <v/>
      </c>
      <c r="E275" s="875"/>
      <c r="F275" s="876"/>
      <c r="G275" s="877" t="str">
        <f>IF(ISBLANK(【入力シート】栽培計画書!$K$35),"",(【入力シート】栽培計画書!$K$35))</f>
        <v/>
      </c>
      <c r="H275" s="949" t="str">
        <f>IF(ISBLANK(【入力シート】栽培計画書!$L$35),"",IF(OR(【入力シート】栽培計画書!$K$35=List!$E$2,【入力シート】栽培計画書!$K$35=List!$E$4),【入力シート】栽培計画書!$L$35&amp;"kg/10a",IF(【入力シート】栽培計画書!$K$35=List!$E$3,"播種量"&amp;【入力シート】栽培計画書!$L$35&amp;"kg/10a","")))</f>
        <v/>
      </c>
      <c r="I275" s="877" t="str">
        <f>IF(ISBLANK(【入力シート】栽培計画書!$O$35),"",(【入力シート】栽培計画書!$O$35))</f>
        <v/>
      </c>
      <c r="J275" s="932" t="str">
        <f>IF(ISBLANK(【入力シート】栽培計画書!$N$6),"",(【入力シート】栽培計画書!$N$6))</f>
        <v/>
      </c>
      <c r="K275" s="877" t="str">
        <f>IF(ISBLANK(【入力シート】栽培計画書!$S$35),"",(【入力シート】栽培計画書!$S$35))</f>
        <v/>
      </c>
      <c r="L275" s="935" t="str">
        <f>IF(ISBLANK(【入力シート】栽培計画書!$N$6),"",(【入力シート】栽培計画書!$N$6))</f>
        <v/>
      </c>
      <c r="M275" s="938" t="str">
        <f>IF(ISBLANK(【入力シート】栽培計画書!$B$6),"",(【入力シート】栽培計画書!$B$6))</f>
        <v/>
      </c>
      <c r="N275" s="590"/>
      <c r="O275" s="590"/>
      <c r="P275" s="636"/>
      <c r="Q275" s="608"/>
      <c r="R275" s="608"/>
      <c r="S275" s="608"/>
      <c r="T275" s="608"/>
      <c r="U275" s="608"/>
      <c r="V275" s="608"/>
      <c r="W275" s="608"/>
      <c r="X275" s="608"/>
      <c r="Y275" s="608"/>
      <c r="Z275" s="590"/>
      <c r="AA275" s="590"/>
      <c r="AB275" s="590"/>
      <c r="AC275" s="590"/>
      <c r="AD275" s="590"/>
      <c r="AE275" s="590"/>
      <c r="AF275" s="590"/>
      <c r="AG275" s="590"/>
      <c r="AH275" s="590"/>
      <c r="AI275" s="590"/>
      <c r="AJ275" s="590"/>
      <c r="AK275" s="590"/>
      <c r="AL275" s="590"/>
    </row>
    <row r="276" spans="1:38" s="591" customFormat="1" ht="24" customHeight="1">
      <c r="A276" s="901"/>
      <c r="B276" s="865" t="str">
        <f>IF(ISBLANK(【入力シート】栽培計画書!$B$6),"",(【入力シート】栽培計画書!$B$6))</f>
        <v/>
      </c>
      <c r="C276" s="660" t="str">
        <f>IF(ISBLANK(【入力シート】栽培計画書!$E$35),"",(【入力シート】栽培計画書!$E$35))</f>
        <v/>
      </c>
      <c r="D276" s="872" t="str">
        <f>IF(ISBLANK(【入力シート】栽培計画書!$B$6),"",(【入力シート】栽培計画書!$B$6))</f>
        <v/>
      </c>
      <c r="E276" s="661" t="str">
        <f>IF(ISBLANK(【入力シート】栽培計画書!$H$35),"",(【入力シート】栽培計画書!$H$35))</f>
        <v/>
      </c>
      <c r="F276" s="592" t="s">
        <v>878</v>
      </c>
      <c r="G276" s="878" t="str">
        <f>IF(ISBLANK(【入力シート】栽培計画書!$B$6),"",(【入力シート】栽培計画書!$B$6))</f>
        <v/>
      </c>
      <c r="H276" s="950" t="str">
        <f>IF(ISBLANK(【入力シート】栽培計画書!$B$6),"",(【入力シート】栽培計画書!$B$6))</f>
        <v/>
      </c>
      <c r="I276" s="878" t="str">
        <f>IF(ISBLANK(【入力シート】栽培計画書!$B$6),"",(【入力シート】栽培計画書!$B$6))</f>
        <v/>
      </c>
      <c r="J276" s="933" t="str">
        <f>IF(ISBLANK(【入力シート】栽培計画書!$B$6),"",(【入力シート】栽培計画書!$B$6))</f>
        <v/>
      </c>
      <c r="K276" s="878" t="str">
        <f>IF(ISBLANK(【入力シート】栽培計画書!$B$6),"",(【入力シート】栽培計画書!$B$6))</f>
        <v/>
      </c>
      <c r="L276" s="936" t="str">
        <f>IF(ISBLANK(【入力シート】栽培計画書!$B$6),"",(【入力シート】栽培計画書!$B$6))</f>
        <v/>
      </c>
      <c r="M276" s="939" t="str">
        <f>IF(ISBLANK(【入力シート】栽培計画書!$B$6),"",(【入力シート】栽培計画書!$B$6))</f>
        <v/>
      </c>
      <c r="N276" s="590"/>
      <c r="O276" s="663" t="str">
        <f>IF(ISNUMBER(SEARCH("施設", C273)), "施設", IF(ISNUMBER(SEARCH("露地", C273)), "露地", "露地施設"))</f>
        <v>露地施設</v>
      </c>
      <c r="P276" s="636"/>
      <c r="Q276" s="608"/>
      <c r="R276" s="608"/>
      <c r="S276" s="608"/>
      <c r="T276" s="608"/>
      <c r="U276" s="608"/>
      <c r="V276" s="608"/>
      <c r="W276" s="608"/>
      <c r="X276" s="608"/>
      <c r="Y276" s="608"/>
      <c r="Z276" s="590"/>
      <c r="AA276" s="590"/>
      <c r="AB276" s="590"/>
      <c r="AC276" s="590"/>
      <c r="AD276" s="590"/>
      <c r="AE276" s="590"/>
      <c r="AF276" s="590"/>
      <c r="AG276" s="590"/>
      <c r="AH276" s="590"/>
      <c r="AI276" s="590"/>
      <c r="AJ276" s="590"/>
      <c r="AK276" s="590"/>
      <c r="AL276" s="590"/>
    </row>
    <row r="277" spans="1:38" s="591" customFormat="1" ht="44.1" customHeight="1">
      <c r="A277" s="901"/>
      <c r="B277" s="865" t="str">
        <f>IF(ISBLANK(【入力シート】栽培計画書!$B$6),"",(【入力シート】栽培計画書!$B$6))</f>
        <v/>
      </c>
      <c r="C277" s="892" t="s">
        <v>880</v>
      </c>
      <c r="D277" s="893"/>
      <c r="E277" s="894"/>
      <c r="F277" s="895"/>
      <c r="G277" s="896" t="str">
        <f>IF(ISBLANK(【入力シート】栽培計画書!$M$35),"",(【入力シート】栽培計画書!$M$35))</f>
        <v/>
      </c>
      <c r="H277" s="897"/>
      <c r="I277" s="897"/>
      <c r="J277" s="897"/>
      <c r="K277" s="897"/>
      <c r="L277" s="897"/>
      <c r="M277" s="898"/>
      <c r="N277" s="590"/>
      <c r="O277" s="590"/>
      <c r="P277" s="636"/>
      <c r="Q277" s="608"/>
      <c r="R277" s="608"/>
      <c r="S277" s="608"/>
      <c r="T277" s="608"/>
      <c r="U277" s="608"/>
      <c r="V277" s="608"/>
      <c r="W277" s="608"/>
      <c r="X277" s="608"/>
      <c r="Y277" s="608"/>
      <c r="Z277" s="590"/>
      <c r="AA277" s="590"/>
      <c r="AB277" s="590"/>
      <c r="AC277" s="590"/>
      <c r="AD277" s="590"/>
      <c r="AE277" s="590"/>
      <c r="AF277" s="590"/>
      <c r="AG277" s="590"/>
      <c r="AH277" s="590"/>
      <c r="AI277" s="590"/>
      <c r="AJ277" s="590"/>
      <c r="AK277" s="590"/>
      <c r="AL277" s="590"/>
    </row>
    <row r="278" spans="1:38" s="591" customFormat="1" ht="44.1" customHeight="1">
      <c r="A278" s="901"/>
      <c r="B278" s="865" t="str">
        <f>IF(ISBLANK(【入力シート】栽培計画書!$B$6),"",(【入力シート】栽培計画書!$B$6))</f>
        <v/>
      </c>
      <c r="C278" s="881" t="s">
        <v>881</v>
      </c>
      <c r="D278" s="881"/>
      <c r="E278" s="881"/>
      <c r="F278" s="882"/>
      <c r="G278" s="883" t="str">
        <f>IF(ISBLANK(【入力シート】栽培計画書!$Q$35),"",(【入力シート】栽培計画書!$Q$35))</f>
        <v/>
      </c>
      <c r="H278" s="884"/>
      <c r="I278" s="884"/>
      <c r="J278" s="884"/>
      <c r="K278" s="884"/>
      <c r="L278" s="884"/>
      <c r="M278" s="885"/>
      <c r="N278" s="590"/>
      <c r="O278" s="590"/>
      <c r="P278" s="636"/>
      <c r="Q278" s="608"/>
      <c r="R278" s="608"/>
      <c r="S278" s="608"/>
      <c r="T278" s="608"/>
      <c r="U278" s="608"/>
      <c r="V278" s="608"/>
      <c r="W278" s="608"/>
      <c r="X278" s="608"/>
      <c r="Y278" s="608"/>
      <c r="Z278" s="590"/>
      <c r="AA278" s="590"/>
      <c r="AB278" s="590"/>
      <c r="AC278" s="590"/>
      <c r="AD278" s="590"/>
      <c r="AE278" s="590"/>
      <c r="AF278" s="590"/>
      <c r="AG278" s="590"/>
      <c r="AH278" s="590"/>
      <c r="AI278" s="590"/>
      <c r="AJ278" s="590"/>
      <c r="AK278" s="590"/>
      <c r="AL278" s="590"/>
    </row>
    <row r="279" spans="1:38" s="591" customFormat="1" ht="44.1" customHeight="1" thickBot="1">
      <c r="A279" s="902"/>
      <c r="B279" s="866" t="str">
        <f>IF(ISBLANK(【入力シート】栽培計画書!$B$6),"",(【入力シート】栽培計画書!$B$6))</f>
        <v/>
      </c>
      <c r="C279" s="886" t="s">
        <v>882</v>
      </c>
      <c r="D279" s="887"/>
      <c r="E279" s="887"/>
      <c r="F279" s="888"/>
      <c r="G279" s="889" t="str">
        <f>IF(ISBLANK(【入力シート】栽培計画書!$U$35),"",(【入力シート】栽培計画書!$U$35))</f>
        <v/>
      </c>
      <c r="H279" s="890"/>
      <c r="I279" s="890"/>
      <c r="J279" s="890"/>
      <c r="K279" s="890"/>
      <c r="L279" s="890"/>
      <c r="M279" s="891"/>
      <c r="N279" s="590"/>
      <c r="O279" s="590"/>
      <c r="P279" s="636"/>
      <c r="Q279" s="608"/>
      <c r="R279" s="608"/>
      <c r="S279" s="608"/>
      <c r="T279" s="608"/>
      <c r="U279" s="608"/>
      <c r="V279" s="608"/>
      <c r="W279" s="608"/>
      <c r="X279" s="608"/>
      <c r="Y279" s="608"/>
      <c r="Z279" s="590"/>
      <c r="AA279" s="590"/>
      <c r="AB279" s="590"/>
      <c r="AC279" s="590"/>
      <c r="AD279" s="590"/>
      <c r="AE279" s="590"/>
      <c r="AF279" s="590"/>
      <c r="AG279" s="590"/>
      <c r="AH279" s="590"/>
      <c r="AI279" s="590"/>
      <c r="AJ279" s="590"/>
      <c r="AK279" s="590"/>
      <c r="AL279" s="590"/>
    </row>
    <row r="280" spans="1:38" ht="45" customHeight="1">
      <c r="A280" s="951" t="s">
        <v>29</v>
      </c>
      <c r="B280" s="951"/>
      <c r="C280" s="951"/>
      <c r="D280" s="951"/>
      <c r="E280" s="951"/>
      <c r="F280" s="951"/>
      <c r="G280" s="951"/>
      <c r="H280" s="951"/>
      <c r="I280" s="951"/>
      <c r="J280" s="951"/>
      <c r="K280" s="951"/>
      <c r="L280" s="951"/>
      <c r="M280" s="951"/>
      <c r="P280" s="636"/>
      <c r="Q280" s="608"/>
      <c r="R280" s="608"/>
      <c r="S280" s="608"/>
      <c r="T280" s="608"/>
      <c r="U280" s="608"/>
      <c r="V280" s="608"/>
      <c r="W280" s="608"/>
      <c r="X280" s="608"/>
      <c r="Y280" s="608"/>
      <c r="Z280" s="590"/>
      <c r="AA280" s="590"/>
      <c r="AB280" s="590"/>
      <c r="AC280" s="590"/>
      <c r="AD280" s="590"/>
    </row>
    <row r="281" spans="1:38" ht="45" customHeight="1">
      <c r="A281" s="952" t="s">
        <v>30</v>
      </c>
      <c r="B281" s="952"/>
      <c r="C281" s="952"/>
      <c r="D281" s="952"/>
      <c r="E281" s="952"/>
      <c r="F281" s="952"/>
      <c r="G281" s="952"/>
      <c r="H281" s="952"/>
      <c r="I281" s="952"/>
      <c r="J281" s="952"/>
      <c r="K281" s="952"/>
      <c r="L281" s="952"/>
      <c r="M281" s="952"/>
      <c r="P281" s="636"/>
      <c r="Q281" s="608"/>
      <c r="R281" s="608"/>
      <c r="S281" s="608"/>
      <c r="T281" s="608"/>
      <c r="U281" s="608"/>
      <c r="V281" s="608"/>
      <c r="W281" s="608"/>
      <c r="X281" s="608"/>
      <c r="Y281" s="608"/>
      <c r="Z281" s="590"/>
      <c r="AA281" s="590"/>
      <c r="AB281" s="590"/>
      <c r="AC281" s="590"/>
      <c r="AD281" s="590"/>
    </row>
    <row r="282" spans="1:38" ht="45" customHeight="1">
      <c r="A282" s="952" t="s">
        <v>855</v>
      </c>
      <c r="B282" s="952"/>
      <c r="C282" s="952"/>
      <c r="D282" s="952"/>
      <c r="E282" s="952"/>
      <c r="F282" s="952"/>
      <c r="G282" s="952"/>
      <c r="H282" s="952"/>
      <c r="I282" s="952"/>
      <c r="J282" s="952"/>
      <c r="K282" s="952"/>
      <c r="L282" s="952"/>
      <c r="M282" s="952"/>
      <c r="P282" s="636"/>
      <c r="Q282" s="608"/>
      <c r="R282" s="608"/>
      <c r="S282" s="608"/>
      <c r="T282" s="608"/>
      <c r="U282" s="608"/>
      <c r="V282" s="608"/>
      <c r="W282" s="608"/>
      <c r="X282" s="608"/>
      <c r="Y282" s="608"/>
      <c r="Z282" s="590"/>
      <c r="AA282" s="590"/>
      <c r="AB282" s="590"/>
      <c r="AC282" s="590"/>
      <c r="AD282" s="590"/>
    </row>
    <row r="283" spans="1:38" ht="42" customHeight="1">
      <c r="A283" s="903" t="s">
        <v>0</v>
      </c>
      <c r="B283" s="903"/>
      <c r="C283" s="903"/>
      <c r="D283" s="903"/>
      <c r="E283" s="903"/>
      <c r="F283" s="903"/>
      <c r="G283" s="903"/>
      <c r="H283" s="903"/>
      <c r="I283" s="903"/>
      <c r="J283" s="903"/>
      <c r="K283" s="903"/>
      <c r="L283" s="903"/>
      <c r="M283" s="903"/>
      <c r="Z283" s="628"/>
      <c r="AA283" s="628"/>
      <c r="AB283" s="628"/>
      <c r="AC283" s="628"/>
      <c r="AD283" s="628"/>
    </row>
    <row r="284" spans="1:38" ht="30">
      <c r="A284" s="904" t="s">
        <v>1</v>
      </c>
      <c r="B284" s="904"/>
      <c r="C284" s="930" t="str">
        <f>'申請書（別記様式第１号）'!$D$12&amp;""</f>
        <v/>
      </c>
      <c r="D284" s="930"/>
      <c r="E284" s="930"/>
      <c r="F284" s="930"/>
      <c r="G284" s="560"/>
      <c r="H284" s="560"/>
      <c r="I284" s="561"/>
      <c r="J284" s="561"/>
      <c r="K284" s="561"/>
      <c r="L284" s="561"/>
      <c r="M284" s="562" t="s">
        <v>704</v>
      </c>
      <c r="Z284" s="612"/>
      <c r="AA284" s="630"/>
      <c r="AB284" s="612"/>
      <c r="AC284" s="612"/>
      <c r="AD284" s="612"/>
    </row>
    <row r="285" spans="1:38" ht="19.5" thickBot="1">
      <c r="A285" s="905"/>
      <c r="B285" s="905"/>
      <c r="C285" s="567"/>
      <c r="D285" s="568"/>
      <c r="E285" s="567"/>
      <c r="F285" s="569"/>
      <c r="M285" s="570"/>
      <c r="Z285" s="612"/>
      <c r="AA285" s="630"/>
      <c r="AB285" s="612"/>
      <c r="AC285" s="612"/>
      <c r="AD285" s="612"/>
    </row>
    <row r="286" spans="1:38" ht="23.25" customHeight="1">
      <c r="A286" s="572" t="s">
        <v>2</v>
      </c>
      <c r="B286" s="906" t="s">
        <v>3</v>
      </c>
      <c r="C286" s="573" t="s">
        <v>2</v>
      </c>
      <c r="D286" s="909" t="s">
        <v>4</v>
      </c>
      <c r="E286" s="911" t="s">
        <v>5</v>
      </c>
      <c r="F286" s="912"/>
      <c r="G286" s="917" t="s">
        <v>6</v>
      </c>
      <c r="H286" s="918"/>
      <c r="I286" s="917" t="s">
        <v>7</v>
      </c>
      <c r="J286" s="918"/>
      <c r="K286" s="917" t="s">
        <v>8</v>
      </c>
      <c r="L286" s="921"/>
      <c r="M286" s="923" t="s">
        <v>9</v>
      </c>
      <c r="O286" s="574"/>
      <c r="Z286" s="612"/>
      <c r="AA286" s="630"/>
      <c r="AB286" s="612"/>
      <c r="AC286" s="612"/>
      <c r="AD286" s="612"/>
    </row>
    <row r="287" spans="1:38" ht="23.25" customHeight="1">
      <c r="A287" s="926" t="s">
        <v>10</v>
      </c>
      <c r="B287" s="907"/>
      <c r="C287" s="574"/>
      <c r="D287" s="910"/>
      <c r="E287" s="913"/>
      <c r="F287" s="914"/>
      <c r="G287" s="919"/>
      <c r="H287" s="920"/>
      <c r="I287" s="919"/>
      <c r="J287" s="920"/>
      <c r="K287" s="919"/>
      <c r="L287" s="922"/>
      <c r="M287" s="924"/>
      <c r="O287" s="574"/>
      <c r="Z287" s="612"/>
      <c r="AA287" s="630"/>
      <c r="AB287" s="612"/>
      <c r="AC287" s="612"/>
      <c r="AD287" s="612"/>
    </row>
    <row r="288" spans="1:38" ht="23.25" customHeight="1">
      <c r="A288" s="926"/>
      <c r="B288" s="907"/>
      <c r="C288" s="577" t="s">
        <v>11</v>
      </c>
      <c r="D288" s="910"/>
      <c r="E288" s="913"/>
      <c r="F288" s="914"/>
      <c r="G288" s="578" t="s">
        <v>12</v>
      </c>
      <c r="H288" s="579" t="s">
        <v>13</v>
      </c>
      <c r="I288" s="578" t="s">
        <v>14</v>
      </c>
      <c r="J288" s="579" t="s">
        <v>13</v>
      </c>
      <c r="K288" s="580" t="s">
        <v>12</v>
      </c>
      <c r="L288" s="579" t="s">
        <v>13</v>
      </c>
      <c r="M288" s="924"/>
      <c r="O288" s="564"/>
      <c r="Z288" s="612"/>
      <c r="AA288" s="630"/>
      <c r="AB288" s="612"/>
      <c r="AC288" s="612"/>
      <c r="AD288" s="612"/>
    </row>
    <row r="289" spans="1:38" ht="23.25" customHeight="1">
      <c r="A289" s="926"/>
      <c r="B289" s="907"/>
      <c r="C289" s="577"/>
      <c r="D289" s="910"/>
      <c r="E289" s="913"/>
      <c r="F289" s="914"/>
      <c r="G289" s="928" t="s">
        <v>15</v>
      </c>
      <c r="H289" s="581" t="s">
        <v>16</v>
      </c>
      <c r="I289" s="928" t="s">
        <v>15</v>
      </c>
      <c r="J289" s="582" t="s">
        <v>17</v>
      </c>
      <c r="K289" s="928" t="s">
        <v>15</v>
      </c>
      <c r="L289" s="583" t="s">
        <v>18</v>
      </c>
      <c r="M289" s="924"/>
      <c r="O289" s="574"/>
      <c r="Z289" s="612"/>
      <c r="AA289" s="630"/>
      <c r="AB289" s="612"/>
      <c r="AC289" s="612"/>
      <c r="AD289" s="612"/>
    </row>
    <row r="290" spans="1:38" ht="23.25" customHeight="1" thickBot="1">
      <c r="A290" s="927"/>
      <c r="B290" s="908"/>
      <c r="C290" s="613" t="s">
        <v>19</v>
      </c>
      <c r="D290" s="584" t="s">
        <v>20</v>
      </c>
      <c r="E290" s="915"/>
      <c r="F290" s="916"/>
      <c r="G290" s="929"/>
      <c r="H290" s="585" t="s">
        <v>21</v>
      </c>
      <c r="I290" s="929"/>
      <c r="J290" s="586" t="s">
        <v>22</v>
      </c>
      <c r="K290" s="929"/>
      <c r="L290" s="587" t="s">
        <v>23</v>
      </c>
      <c r="M290" s="925"/>
      <c r="O290" s="574"/>
      <c r="Z290" s="612"/>
      <c r="AA290" s="630"/>
      <c r="AB290" s="612"/>
      <c r="AC290" s="612"/>
      <c r="AD290" s="612"/>
    </row>
    <row r="291" spans="1:38" s="591" customFormat="1" ht="24" customHeight="1">
      <c r="A291" s="900" t="str">
        <f>IF(ISBLANK(【入力シート】栽培計画書!$B$36),"",(【入力シート】栽培計画書!$B$36))</f>
        <v/>
      </c>
      <c r="B291" s="864" t="str">
        <f>IF(ISBLANK(【入力シート】栽培計画書!$C$36),"",(【入力シート】栽培計画書!$C$36))</f>
        <v/>
      </c>
      <c r="C291" s="867" t="str">
        <f>IF(ISBLANK(【入力シート】栽培計画書!$D$36),"",(【入力シート】栽培計画書!$D$36))</f>
        <v/>
      </c>
      <c r="D291" s="870" t="str">
        <f>IF(ISBLANK(【入力シート】栽培計画書!$F$36),"",(【入力シート】栽培計画書!$F$36))</f>
        <v/>
      </c>
      <c r="E291" s="659" t="str">
        <f>IF(ISBLANK(【入力シート】栽培計画書!$G$36),"",(【入力シート】栽培計画書!$G$36))</f>
        <v/>
      </c>
      <c r="F291" s="589" t="s">
        <v>878</v>
      </c>
      <c r="G291" s="873" t="str">
        <f>IF(ISBLANK(【入力シート】栽培計画書!$I$36),"",(【入力シート】栽培計画書!$I$36))</f>
        <v/>
      </c>
      <c r="H291" s="899" t="str">
        <f>IF(ISBLANK(【入力シート】栽培計画書!$J$36),"",IF(OR(【入力シート】栽培計画書!$I$36=List!$E$2,【入力シート】栽培計画書!$I$36=List!$E$4),【入力シート】栽培計画書!$J$36&amp;"kg/10a",IF(【入力シート】栽培計画書!$I$36=List!$E$3,"播種量"&amp;【入力シート】栽培計画書!$J$36&amp;"kg/10a","")))</f>
        <v/>
      </c>
      <c r="I291" s="873" t="str">
        <f>IF(ISBLANK(【入力シート】栽培計画書!$N$36),"",(【入力シート】栽培計画書!$N$36))</f>
        <v/>
      </c>
      <c r="J291" s="931" t="str">
        <f>IF(ISBLANK(【入力シート】栽培計画書!$P$36),"",(【入力シート】栽培計画書!$P$36))</f>
        <v/>
      </c>
      <c r="K291" s="873" t="str">
        <f>IF(ISBLANK(【入力シート】栽培計画書!$R$36),"",(【入力シート】栽培計画書!$R$36))</f>
        <v/>
      </c>
      <c r="L291" s="934" t="str">
        <f>IF(ISBLANK(【入力シート】栽培計画書!$T$36),"",(【入力シート】栽培計画書!$T$36))</f>
        <v/>
      </c>
      <c r="M291" s="937" t="str">
        <f>IF(ISBLANK(【入力シート】栽培計画書!$V$36),"",(【入力シート】栽培計画書!$V$36))</f>
        <v/>
      </c>
      <c r="N291" s="590"/>
      <c r="O291" s="590"/>
      <c r="P291" s="553"/>
      <c r="Q291" s="553"/>
      <c r="R291" s="553"/>
      <c r="S291" s="553"/>
      <c r="T291" s="553"/>
      <c r="U291" s="553"/>
      <c r="V291" s="553"/>
      <c r="W291" s="553"/>
      <c r="X291" s="553"/>
      <c r="Y291" s="553"/>
      <c r="Z291" s="612"/>
      <c r="AA291" s="630"/>
      <c r="AB291" s="612"/>
      <c r="AC291" s="612"/>
      <c r="AD291" s="612"/>
      <c r="AE291" s="612"/>
      <c r="AF291" s="590"/>
      <c r="AG291" s="590"/>
      <c r="AH291" s="590"/>
      <c r="AI291" s="590"/>
      <c r="AJ291" s="590"/>
      <c r="AK291" s="590"/>
      <c r="AL291" s="590"/>
    </row>
    <row r="292" spans="1:38" s="591" customFormat="1" ht="12" customHeight="1">
      <c r="A292" s="901"/>
      <c r="B292" s="865" t="str">
        <f>IF(ISBLANK(【入力シート】栽培計画書!$B$6),"",(【入力シート】栽培計画書!$B$6))</f>
        <v/>
      </c>
      <c r="C292" s="868" t="str">
        <f>IF(ISBLANK(【入力シート】栽培計画書!$B$6),"",(【入力シート】栽培計画書!$B$6))</f>
        <v/>
      </c>
      <c r="D292" s="871" t="str">
        <f>IF(ISBLANK(【入力シート】栽培計画書!$B$6),"",(【入力シート】栽培計画書!$B$6))</f>
        <v/>
      </c>
      <c r="E292" s="875" t="s">
        <v>879</v>
      </c>
      <c r="F292" s="876"/>
      <c r="G292" s="874" t="str">
        <f>IF(ISBLANK(【入力シート】栽培計画書!$B$6),"",(【入力シート】栽培計画書!$B$6))</f>
        <v/>
      </c>
      <c r="H292" s="879" t="str">
        <f>IF(ISBLANK(【入力シート】栽培計画書!$B$6),"",(【入力シート】栽培計画書!$B$6))</f>
        <v/>
      </c>
      <c r="I292" s="874" t="str">
        <f>IF(ISBLANK(【入力シート】栽培計画書!$B$6),"",(【入力シート】栽培計画書!$B$6))</f>
        <v/>
      </c>
      <c r="J292" s="932" t="str">
        <f>IF(ISBLANK(【入力シート】栽培計画書!$B$6),"",(【入力シート】栽培計画書!$B$6))</f>
        <v/>
      </c>
      <c r="K292" s="874" t="str">
        <f>IF(ISBLANK(【入力シート】栽培計画書!$B$6),"",(【入力シート】栽培計画書!$B$6))</f>
        <v/>
      </c>
      <c r="L292" s="935" t="str">
        <f>IF(ISBLANK(【入力シート】栽培計画書!$B$6),"",(【入力シート】栽培計画書!$B$6))</f>
        <v/>
      </c>
      <c r="M292" s="938" t="str">
        <f>IF(ISBLANK(【入力シート】栽培計画書!$B$6),"",(【入力シート】栽培計画書!$B$6))</f>
        <v/>
      </c>
      <c r="N292" s="590"/>
      <c r="O292" s="590"/>
      <c r="P292" s="553"/>
      <c r="Q292" s="553"/>
      <c r="R292" s="553"/>
      <c r="S292" s="553"/>
      <c r="T292" s="553"/>
      <c r="U292" s="553"/>
      <c r="V292" s="553"/>
      <c r="W292" s="553"/>
      <c r="X292" s="553"/>
      <c r="Y292" s="553"/>
      <c r="Z292" s="612"/>
      <c r="AA292" s="630"/>
      <c r="AB292" s="612"/>
      <c r="AC292" s="612"/>
      <c r="AD292" s="612"/>
      <c r="AE292" s="612"/>
      <c r="AF292" s="590"/>
      <c r="AG292" s="590"/>
      <c r="AH292" s="590"/>
      <c r="AI292" s="590"/>
      <c r="AJ292" s="590"/>
      <c r="AK292" s="590"/>
      <c r="AL292" s="590"/>
    </row>
    <row r="293" spans="1:38" s="591" customFormat="1" ht="12" customHeight="1">
      <c r="A293" s="901"/>
      <c r="B293" s="865" t="str">
        <f>IF(ISBLANK(【入力シート】栽培計画書!$B$6),"",(【入力シート】栽培計画書!$B$6))</f>
        <v/>
      </c>
      <c r="C293" s="869" t="str">
        <f>IF(ISBLANK(【入力シート】栽培計画書!$B$6),"",(【入力シート】栽培計画書!$B$6))</f>
        <v/>
      </c>
      <c r="D293" s="871" t="str">
        <f>IF(ISBLANK(【入力シート】栽培計画書!$B$6),"",(【入力シート】栽培計画書!$B$6))</f>
        <v/>
      </c>
      <c r="E293" s="875"/>
      <c r="F293" s="876"/>
      <c r="G293" s="877" t="str">
        <f>IF(ISBLANK(【入力シート】栽培計画書!$K$36),"",(【入力シート】栽培計画書!$K$36))</f>
        <v/>
      </c>
      <c r="H293" s="879" t="str">
        <f>IF(ISBLANK(【入力シート】栽培計画書!$L$36),"",IF(OR(【入力シート】栽培計画書!$K$36=List!$E$2,【入力シート】栽培計画書!$K$36=List!$E$4),【入力シート】栽培計画書!$L$36&amp;"kg/10a",IF(【入力シート】栽培計画書!$K$36=List!$E$3,"播種量"&amp;【入力シート】栽培計画書!$L$36&amp;"kg/10a","")))</f>
        <v/>
      </c>
      <c r="I293" s="877" t="str">
        <f>IF(ISBLANK(【入力シート】栽培計画書!$O$36),"",(【入力シート】栽培計画書!$O$36))</f>
        <v/>
      </c>
      <c r="J293" s="932" t="str">
        <f>IF(ISBLANK(【入力シート】栽培計画書!$N$6),"",(【入力シート】栽培計画書!$N$6))</f>
        <v/>
      </c>
      <c r="K293" s="877" t="str">
        <f>IF(ISBLANK(【入力シート】栽培計画書!$S$36),"",(【入力シート】栽培計画書!$S$36))</f>
        <v/>
      </c>
      <c r="L293" s="935" t="str">
        <f>IF(ISBLANK(【入力シート】栽培計画書!$N$6),"",(【入力シート】栽培計画書!$N$6))</f>
        <v/>
      </c>
      <c r="M293" s="938" t="str">
        <f>IF(ISBLANK(【入力シート】栽培計画書!$B$6),"",(【入力シート】栽培計画書!$B$6))</f>
        <v/>
      </c>
      <c r="N293" s="590"/>
      <c r="O293" s="590"/>
      <c r="P293" s="553"/>
      <c r="Q293" s="553"/>
      <c r="R293" s="553"/>
      <c r="S293" s="553"/>
      <c r="T293" s="553"/>
      <c r="U293" s="553"/>
      <c r="V293" s="553"/>
      <c r="W293" s="553"/>
      <c r="X293" s="553"/>
      <c r="Y293" s="553"/>
      <c r="Z293" s="612"/>
      <c r="AA293" s="630"/>
      <c r="AB293" s="612"/>
      <c r="AC293" s="612"/>
      <c r="AD293" s="612"/>
      <c r="AE293" s="612"/>
      <c r="AF293" s="590"/>
      <c r="AG293" s="590"/>
      <c r="AH293" s="590"/>
      <c r="AI293" s="590"/>
      <c r="AJ293" s="590"/>
      <c r="AK293" s="590"/>
      <c r="AL293" s="590"/>
    </row>
    <row r="294" spans="1:38" s="591" customFormat="1" ht="24" customHeight="1">
      <c r="A294" s="901"/>
      <c r="B294" s="865" t="str">
        <f>IF(ISBLANK(【入力シート】栽培計画書!$B$6),"",(【入力シート】栽培計画書!$B$6))</f>
        <v/>
      </c>
      <c r="C294" s="660" t="str">
        <f>IF(ISBLANK(【入力シート】栽培計画書!$E$36),"",(【入力シート】栽培計画書!$E$36))</f>
        <v/>
      </c>
      <c r="D294" s="872" t="str">
        <f>IF(ISBLANK(【入力シート】栽培計画書!$B$6),"",(【入力シート】栽培計画書!$B$6))</f>
        <v/>
      </c>
      <c r="E294" s="661" t="str">
        <f>IF(ISBLANK(【入力シート】栽培計画書!$H$36),"",(【入力シート】栽培計画書!$H$36))</f>
        <v/>
      </c>
      <c r="F294" s="592" t="s">
        <v>878</v>
      </c>
      <c r="G294" s="878" t="str">
        <f>IF(ISBLANK(【入力シート】栽培計画書!$B$6),"",(【入力シート】栽培計画書!$B$6))</f>
        <v/>
      </c>
      <c r="H294" s="880" t="str">
        <f>IF(ISBLANK(【入力シート】栽培計画書!$B$6),"",(【入力シート】栽培計画書!$B$6))</f>
        <v/>
      </c>
      <c r="I294" s="878" t="str">
        <f>IF(ISBLANK(【入力シート】栽培計画書!$B$6),"",(【入力シート】栽培計画書!$B$6))</f>
        <v/>
      </c>
      <c r="J294" s="933" t="str">
        <f>IF(ISBLANK(【入力シート】栽培計画書!$B$6),"",(【入力シート】栽培計画書!$B$6))</f>
        <v/>
      </c>
      <c r="K294" s="878" t="str">
        <f>IF(ISBLANK(【入力シート】栽培計画書!$B$6),"",(【入力シート】栽培計画書!$B$6))</f>
        <v/>
      </c>
      <c r="L294" s="936" t="str">
        <f>IF(ISBLANK(【入力シート】栽培計画書!$B$6),"",(【入力シート】栽培計画書!$B$6))</f>
        <v/>
      </c>
      <c r="M294" s="939" t="str">
        <f>IF(ISBLANK(【入力シート】栽培計画書!$B$6),"",(【入力シート】栽培計画書!$B$6))</f>
        <v/>
      </c>
      <c r="N294" s="590"/>
      <c r="O294" s="662" t="str">
        <f>IF(ISNUMBER(SEARCH("施設", C291)), "施設", IF(ISNUMBER(SEARCH("露地", C291)), "露地", "露地施設"))</f>
        <v>露地施設</v>
      </c>
      <c r="P294" s="553"/>
      <c r="Q294" s="553"/>
      <c r="R294" s="553"/>
      <c r="S294" s="553"/>
      <c r="T294" s="553"/>
      <c r="U294" s="553"/>
      <c r="V294" s="553"/>
      <c r="W294" s="553"/>
      <c r="X294" s="553"/>
      <c r="Y294" s="553"/>
      <c r="Z294" s="612"/>
      <c r="AA294" s="630"/>
      <c r="AB294" s="612"/>
      <c r="AC294" s="612"/>
      <c r="AD294" s="612"/>
      <c r="AE294" s="612"/>
      <c r="AF294" s="590"/>
      <c r="AG294" s="590"/>
      <c r="AH294" s="590"/>
      <c r="AI294" s="590"/>
      <c r="AJ294" s="590"/>
      <c r="AK294" s="590"/>
      <c r="AL294" s="590"/>
    </row>
    <row r="295" spans="1:38" s="591" customFormat="1" ht="44.1" customHeight="1">
      <c r="A295" s="901"/>
      <c r="B295" s="865" t="str">
        <f>IF(ISBLANK(【入力シート】栽培計画書!$B$6),"",(【入力シート】栽培計画書!$B$6))</f>
        <v/>
      </c>
      <c r="C295" s="892" t="s">
        <v>880</v>
      </c>
      <c r="D295" s="893"/>
      <c r="E295" s="894"/>
      <c r="F295" s="895"/>
      <c r="G295" s="896" t="str">
        <f>IF(ISBLANK(【入力シート】栽培計画書!$M$36),"",(【入力シート】栽培計画書!$M$36))</f>
        <v/>
      </c>
      <c r="H295" s="897"/>
      <c r="I295" s="897"/>
      <c r="J295" s="897"/>
      <c r="K295" s="897"/>
      <c r="L295" s="897"/>
      <c r="M295" s="898"/>
      <c r="N295" s="590"/>
      <c r="O295" s="590"/>
      <c r="P295" s="590"/>
      <c r="Q295" s="588"/>
      <c r="R295" s="588"/>
      <c r="S295" s="588"/>
      <c r="T295" s="575"/>
      <c r="U295" s="588"/>
      <c r="V295" s="588"/>
      <c r="W295" s="588"/>
      <c r="X295" s="588"/>
      <c r="Y295" s="588"/>
      <c r="Z295" s="612"/>
      <c r="AA295" s="630"/>
      <c r="AB295" s="612"/>
      <c r="AC295" s="612"/>
      <c r="AD295" s="612"/>
      <c r="AE295" s="612"/>
      <c r="AF295" s="590"/>
      <c r="AG295" s="590"/>
      <c r="AH295" s="590"/>
      <c r="AI295" s="590"/>
      <c r="AJ295" s="590"/>
      <c r="AK295" s="590"/>
      <c r="AL295" s="590"/>
    </row>
    <row r="296" spans="1:38" s="591" customFormat="1" ht="44.1" customHeight="1">
      <c r="A296" s="901"/>
      <c r="B296" s="865" t="str">
        <f>IF(ISBLANK(【入力シート】栽培計画書!$B$6),"",(【入力シート】栽培計画書!$B$6))</f>
        <v/>
      </c>
      <c r="C296" s="881" t="s">
        <v>881</v>
      </c>
      <c r="D296" s="881"/>
      <c r="E296" s="881"/>
      <c r="F296" s="882"/>
      <c r="G296" s="883" t="str">
        <f>IF(ISBLANK(【入力シート】栽培計画書!$Q$36),"",(【入力シート】栽培計画書!$Q$36))</f>
        <v/>
      </c>
      <c r="H296" s="884"/>
      <c r="I296" s="884"/>
      <c r="J296" s="884"/>
      <c r="K296" s="884"/>
      <c r="L296" s="884"/>
      <c r="M296" s="885"/>
      <c r="N296" s="590"/>
      <c r="O296" s="590"/>
      <c r="P296" s="590"/>
      <c r="Q296" s="588"/>
      <c r="R296" s="588"/>
      <c r="S296" s="588"/>
      <c r="T296" s="575"/>
      <c r="U296" s="588"/>
      <c r="V296" s="588"/>
      <c r="W296" s="588"/>
      <c r="X296" s="588"/>
      <c r="Y296" s="588"/>
      <c r="Z296" s="612"/>
      <c r="AA296" s="630"/>
      <c r="AB296" s="612"/>
      <c r="AC296" s="612"/>
      <c r="AD296" s="612"/>
      <c r="AE296" s="612"/>
      <c r="AF296" s="590"/>
      <c r="AG296" s="590"/>
      <c r="AH296" s="590"/>
      <c r="AI296" s="590"/>
      <c r="AJ296" s="590"/>
      <c r="AK296" s="590"/>
      <c r="AL296" s="590"/>
    </row>
    <row r="297" spans="1:38" s="591" customFormat="1" ht="44.1" customHeight="1" thickBot="1">
      <c r="A297" s="902"/>
      <c r="B297" s="866" t="str">
        <f>IF(ISBLANK(【入力シート】栽培計画書!$B$6),"",(【入力シート】栽培計画書!$B$6))</f>
        <v/>
      </c>
      <c r="C297" s="886" t="s">
        <v>882</v>
      </c>
      <c r="D297" s="887"/>
      <c r="E297" s="887"/>
      <c r="F297" s="888"/>
      <c r="G297" s="889" t="str">
        <f>IF(ISBLANK(【入力シート】栽培計画書!$U$36),"",(【入力シート】栽培計画書!$U$36))</f>
        <v/>
      </c>
      <c r="H297" s="890"/>
      <c r="I297" s="890"/>
      <c r="J297" s="890"/>
      <c r="K297" s="890"/>
      <c r="L297" s="890"/>
      <c r="M297" s="891"/>
      <c r="N297" s="590"/>
      <c r="O297" s="590"/>
      <c r="P297" s="590"/>
      <c r="Q297" s="588"/>
      <c r="R297" s="588"/>
      <c r="S297" s="588"/>
      <c r="T297" s="575"/>
      <c r="U297" s="588"/>
      <c r="V297" s="588"/>
      <c r="W297" s="588"/>
      <c r="X297" s="588"/>
      <c r="Y297" s="588"/>
      <c r="Z297" s="612"/>
      <c r="AA297" s="630"/>
      <c r="AB297" s="612"/>
      <c r="AC297" s="612"/>
      <c r="AD297" s="612"/>
      <c r="AE297" s="612"/>
      <c r="AF297" s="590"/>
      <c r="AG297" s="590"/>
      <c r="AH297" s="590"/>
      <c r="AI297" s="590"/>
      <c r="AJ297" s="590"/>
      <c r="AK297" s="590"/>
      <c r="AL297" s="590"/>
    </row>
    <row r="298" spans="1:38" s="591" customFormat="1" ht="24" customHeight="1">
      <c r="A298" s="900" t="str">
        <f>IF(ISBLANK(【入力シート】栽培計画書!$B$37),"",(【入力シート】栽培計画書!$B$37))</f>
        <v/>
      </c>
      <c r="B298" s="864" t="str">
        <f>IF(ISBLANK(【入力シート】栽培計画書!$C$37),"",(【入力シート】栽培計画書!$C$37))</f>
        <v/>
      </c>
      <c r="C298" s="867" t="str">
        <f>IF(ISBLANK(【入力シート】栽培計画書!$D$37),"",(【入力シート】栽培計画書!$D$37))</f>
        <v/>
      </c>
      <c r="D298" s="870" t="str">
        <f>IF(ISBLANK(【入力シート】栽培計画書!$F$37),"",(【入力シート】栽培計画書!$F$37))</f>
        <v/>
      </c>
      <c r="E298" s="659" t="str">
        <f>IF(ISBLANK(【入力シート】栽培計画書!$G$37),"",(【入力シート】栽培計画書!$G$37))</f>
        <v/>
      </c>
      <c r="F298" s="589" t="s">
        <v>878</v>
      </c>
      <c r="G298" s="873" t="str">
        <f>IF(ISBLANK(【入力シート】栽培計画書!$I$37),"",(【入力シート】栽培計画書!$I$37))</f>
        <v/>
      </c>
      <c r="H298" s="899" t="str">
        <f>IF(ISBLANK(【入力シート】栽培計画書!$J$37),"",IF(OR(【入力シート】栽培計画書!$I$37=List!$E$2,【入力シート】栽培計画書!$I$37=List!$E$4),【入力シート】栽培計画書!$J$37&amp;"kg/10a",IF(【入力シート】栽培計画書!$I$37=List!$E$3,"播種量"&amp;【入力シート】栽培計画書!$J$37&amp;"kg/10a","")))</f>
        <v/>
      </c>
      <c r="I298" s="873" t="str">
        <f>IF(ISBLANK(【入力シート】栽培計画書!$N$37),"",(【入力シート】栽培計画書!$N$37))</f>
        <v/>
      </c>
      <c r="J298" s="931" t="str">
        <f>IF(ISBLANK(【入力シート】栽培計画書!$P$37),"",(【入力シート】栽培計画書!$P$37))</f>
        <v/>
      </c>
      <c r="K298" s="873" t="str">
        <f>IF(ISBLANK(【入力シート】栽培計画書!$R$37),"",(【入力シート】栽培計画書!$R$37))</f>
        <v/>
      </c>
      <c r="L298" s="934" t="str">
        <f>IF(ISBLANK(【入力シート】栽培計画書!$T$37),"",(【入力シート】栽培計画書!$T$37))</f>
        <v/>
      </c>
      <c r="M298" s="937" t="str">
        <f>IF(ISBLANK(【入力シート】栽培計画書!$V$37),"",(【入力シート】栽培計画書!$V$37))</f>
        <v/>
      </c>
      <c r="N298" s="590"/>
      <c r="O298" s="590"/>
      <c r="P298" s="590"/>
      <c r="Q298" s="588"/>
      <c r="R298" s="588"/>
      <c r="S298" s="588"/>
      <c r="T298" s="575"/>
      <c r="U298" s="588"/>
      <c r="V298" s="588"/>
      <c r="W298" s="588"/>
      <c r="X298" s="588"/>
      <c r="Y298" s="588"/>
      <c r="Z298" s="612"/>
      <c r="AA298" s="630"/>
      <c r="AB298" s="612"/>
      <c r="AC298" s="612"/>
      <c r="AD298" s="612"/>
      <c r="AE298" s="612"/>
      <c r="AF298" s="590"/>
      <c r="AG298" s="590"/>
      <c r="AH298" s="590"/>
      <c r="AI298" s="590"/>
      <c r="AJ298" s="590"/>
      <c r="AK298" s="590"/>
      <c r="AL298" s="590"/>
    </row>
    <row r="299" spans="1:38" s="591" customFormat="1" ht="12" customHeight="1">
      <c r="A299" s="901"/>
      <c r="B299" s="865" t="str">
        <f>IF(ISBLANK(【入力シート】栽培計画書!$B$6),"",(【入力シート】栽培計画書!$B$6))</f>
        <v/>
      </c>
      <c r="C299" s="868" t="str">
        <f>IF(ISBLANK(【入力シート】栽培計画書!$B$6),"",(【入力シート】栽培計画書!$B$6))</f>
        <v/>
      </c>
      <c r="D299" s="871" t="str">
        <f>IF(ISBLANK(【入力シート】栽培計画書!$B$6),"",(【入力シート】栽培計画書!$B$6))</f>
        <v/>
      </c>
      <c r="E299" s="875" t="s">
        <v>879</v>
      </c>
      <c r="F299" s="876"/>
      <c r="G299" s="874" t="str">
        <f>IF(ISBLANK(【入力シート】栽培計画書!$B$6),"",(【入力シート】栽培計画書!$B$6))</f>
        <v/>
      </c>
      <c r="H299" s="879" t="str">
        <f>IF(ISBLANK(【入力シート】栽培計画書!$B$6),"",(【入力シート】栽培計画書!$B$6))</f>
        <v/>
      </c>
      <c r="I299" s="874" t="str">
        <f>IF(ISBLANK(【入力シート】栽培計画書!$B$6),"",(【入力シート】栽培計画書!$B$6))</f>
        <v/>
      </c>
      <c r="J299" s="932" t="str">
        <f>IF(ISBLANK(【入力シート】栽培計画書!$B$6),"",(【入力シート】栽培計画書!$B$6))</f>
        <v/>
      </c>
      <c r="K299" s="874" t="str">
        <f>IF(ISBLANK(【入力シート】栽培計画書!$B$6),"",(【入力シート】栽培計画書!$B$6))</f>
        <v/>
      </c>
      <c r="L299" s="935" t="str">
        <f>IF(ISBLANK(【入力シート】栽培計画書!$B$6),"",(【入力シート】栽培計画書!$B$6))</f>
        <v/>
      </c>
      <c r="M299" s="938" t="str">
        <f>IF(ISBLANK(【入力シート】栽培計画書!$B$6),"",(【入力シート】栽培計画書!$B$6))</f>
        <v/>
      </c>
      <c r="N299" s="590"/>
      <c r="O299" s="590"/>
      <c r="P299" s="590"/>
      <c r="Q299" s="588"/>
      <c r="R299" s="588"/>
      <c r="S299" s="588"/>
      <c r="T299" s="575"/>
      <c r="U299" s="588"/>
      <c r="V299" s="588"/>
      <c r="W299" s="588"/>
      <c r="X299" s="588"/>
      <c r="Y299" s="588"/>
      <c r="Z299" s="612"/>
      <c r="AA299" s="630"/>
      <c r="AB299" s="612"/>
      <c r="AC299" s="612"/>
      <c r="AD299" s="612"/>
      <c r="AE299" s="612"/>
      <c r="AF299" s="590"/>
      <c r="AG299" s="590"/>
      <c r="AH299" s="590"/>
      <c r="AI299" s="590"/>
      <c r="AJ299" s="590"/>
      <c r="AK299" s="590"/>
      <c r="AL299" s="590"/>
    </row>
    <row r="300" spans="1:38" s="591" customFormat="1" ht="12" customHeight="1">
      <c r="A300" s="901"/>
      <c r="B300" s="865" t="str">
        <f>IF(ISBLANK(【入力シート】栽培計画書!$B$6),"",(【入力シート】栽培計画書!$B$6))</f>
        <v/>
      </c>
      <c r="C300" s="869" t="str">
        <f>IF(ISBLANK(【入力シート】栽培計画書!$B$6),"",(【入力シート】栽培計画書!$B$6))</f>
        <v/>
      </c>
      <c r="D300" s="871" t="str">
        <f>IF(ISBLANK(【入力シート】栽培計画書!$B$6),"",(【入力シート】栽培計画書!$B$6))</f>
        <v/>
      </c>
      <c r="E300" s="875"/>
      <c r="F300" s="876"/>
      <c r="G300" s="877" t="str">
        <f>IF(ISBLANK(【入力シート】栽培計画書!$K$37),"",(【入力シート】栽培計画書!$K$37))</f>
        <v/>
      </c>
      <c r="H300" s="879" t="str">
        <f>IF(ISBLANK(【入力シート】栽培計画書!$L$37),"",IF(OR(【入力シート】栽培計画書!$K$37=List!$E$2,【入力シート】栽培計画書!$K$37=List!$E$4),【入力シート】栽培計画書!$L$37&amp;"kg/10a",IF(【入力シート】栽培計画書!$K$37=List!$E$3,"播種量"&amp;【入力シート】栽培計画書!$L$37&amp;"kg/10a","")))</f>
        <v/>
      </c>
      <c r="I300" s="877" t="str">
        <f>IF(ISBLANK(【入力シート】栽培計画書!$O$37),"",(【入力シート】栽培計画書!$O$37))</f>
        <v/>
      </c>
      <c r="J300" s="932" t="str">
        <f>IF(ISBLANK(【入力シート】栽培計画書!$N$6),"",(【入力シート】栽培計画書!$N$6))</f>
        <v/>
      </c>
      <c r="K300" s="877" t="str">
        <f>IF(ISBLANK(【入力シート】栽培計画書!$S$37),"",(【入力シート】栽培計画書!$S$37))</f>
        <v/>
      </c>
      <c r="L300" s="935" t="str">
        <f>IF(ISBLANK(【入力シート】栽培計画書!$N$6),"",(【入力シート】栽培計画書!$N$6))</f>
        <v/>
      </c>
      <c r="M300" s="938" t="str">
        <f>IF(ISBLANK(【入力シート】栽培計画書!$B$6),"",(【入力シート】栽培計画書!$B$6))</f>
        <v/>
      </c>
      <c r="N300" s="590"/>
      <c r="O300" s="590"/>
      <c r="P300" s="590"/>
      <c r="Q300" s="588"/>
      <c r="R300" s="588"/>
      <c r="S300" s="588"/>
      <c r="T300" s="575"/>
      <c r="U300" s="588"/>
      <c r="V300" s="588"/>
      <c r="W300" s="588"/>
      <c r="X300" s="588"/>
      <c r="Y300" s="588"/>
      <c r="Z300" s="612"/>
      <c r="AA300" s="630"/>
      <c r="AB300" s="612"/>
      <c r="AC300" s="612"/>
      <c r="AD300" s="612"/>
      <c r="AE300" s="612"/>
      <c r="AF300" s="590"/>
      <c r="AG300" s="590"/>
      <c r="AH300" s="590"/>
      <c r="AI300" s="590"/>
      <c r="AJ300" s="590"/>
      <c r="AK300" s="590"/>
      <c r="AL300" s="590"/>
    </row>
    <row r="301" spans="1:38" s="591" customFormat="1" ht="24" customHeight="1">
      <c r="A301" s="901"/>
      <c r="B301" s="865" t="str">
        <f>IF(ISBLANK(【入力シート】栽培計画書!$B$6),"",(【入力シート】栽培計画書!$B$6))</f>
        <v/>
      </c>
      <c r="C301" s="660" t="str">
        <f>IF(ISBLANK(【入力シート】栽培計画書!$E$37),"",(【入力シート】栽培計画書!$E$37))</f>
        <v/>
      </c>
      <c r="D301" s="872" t="str">
        <f>IF(ISBLANK(【入力シート】栽培計画書!$B$6),"",(【入力シート】栽培計画書!$B$6))</f>
        <v/>
      </c>
      <c r="E301" s="661" t="str">
        <f>IF(ISBLANK(【入力シート】栽培計画書!$H$37),"",(【入力シート】栽培計画書!$H$37))</f>
        <v/>
      </c>
      <c r="F301" s="592" t="s">
        <v>878</v>
      </c>
      <c r="G301" s="878" t="str">
        <f>IF(ISBLANK(【入力シート】栽培計画書!$B$6),"",(【入力シート】栽培計画書!$B$6))</f>
        <v/>
      </c>
      <c r="H301" s="880" t="str">
        <f>IF(ISBLANK(【入力シート】栽培計画書!$B$6),"",(【入力シート】栽培計画書!$B$6))</f>
        <v/>
      </c>
      <c r="I301" s="878" t="str">
        <f>IF(ISBLANK(【入力シート】栽培計画書!$B$6),"",(【入力シート】栽培計画書!$B$6))</f>
        <v/>
      </c>
      <c r="J301" s="933" t="str">
        <f>IF(ISBLANK(【入力シート】栽培計画書!$B$6),"",(【入力シート】栽培計画書!$B$6))</f>
        <v/>
      </c>
      <c r="K301" s="878" t="str">
        <f>IF(ISBLANK(【入力シート】栽培計画書!$B$6),"",(【入力シート】栽培計画書!$B$6))</f>
        <v/>
      </c>
      <c r="L301" s="936" t="str">
        <f>IF(ISBLANK(【入力シート】栽培計画書!$B$6),"",(【入力シート】栽培計画書!$B$6))</f>
        <v/>
      </c>
      <c r="M301" s="939" t="str">
        <f>IF(ISBLANK(【入力シート】栽培計画書!$B$6),"",(【入力シート】栽培計画書!$B$6))</f>
        <v/>
      </c>
      <c r="N301" s="590"/>
      <c r="O301" s="663" t="str">
        <f>IF(ISNUMBER(SEARCH("施設", C298)), "施設", IF(ISNUMBER(SEARCH("露地", C298)), "露地", "露地施設"))</f>
        <v>露地施設</v>
      </c>
      <c r="P301" s="590"/>
      <c r="Q301" s="588"/>
      <c r="R301" s="588"/>
      <c r="S301" s="588"/>
      <c r="T301" s="575"/>
      <c r="U301" s="588"/>
      <c r="V301" s="588"/>
      <c r="W301" s="588"/>
      <c r="X301" s="588"/>
      <c r="Y301" s="588"/>
      <c r="Z301" s="612"/>
      <c r="AA301" s="630"/>
      <c r="AB301" s="612"/>
      <c r="AC301" s="612"/>
      <c r="AD301" s="612"/>
      <c r="AE301" s="612"/>
      <c r="AF301" s="590"/>
      <c r="AG301" s="590"/>
      <c r="AH301" s="590"/>
      <c r="AI301" s="590"/>
      <c r="AJ301" s="590"/>
      <c r="AK301" s="590"/>
      <c r="AL301" s="590"/>
    </row>
    <row r="302" spans="1:38" s="591" customFormat="1" ht="44.1" customHeight="1">
      <c r="A302" s="901"/>
      <c r="B302" s="865" t="str">
        <f>IF(ISBLANK(【入力シート】栽培計画書!$B$6),"",(【入力シート】栽培計画書!$B$6))</f>
        <v/>
      </c>
      <c r="C302" s="892" t="s">
        <v>880</v>
      </c>
      <c r="D302" s="893"/>
      <c r="E302" s="894"/>
      <c r="F302" s="895"/>
      <c r="G302" s="896" t="str">
        <f>IF(ISBLANK(【入力シート】栽培計画書!$M$37),"",(【入力シート】栽培計画書!$M$37))</f>
        <v/>
      </c>
      <c r="H302" s="897"/>
      <c r="I302" s="897"/>
      <c r="J302" s="897"/>
      <c r="K302" s="897"/>
      <c r="L302" s="897"/>
      <c r="M302" s="898"/>
      <c r="N302" s="590"/>
      <c r="O302" s="590"/>
      <c r="P302" s="590"/>
      <c r="Q302" s="588"/>
      <c r="R302" s="588"/>
      <c r="S302" s="588"/>
      <c r="T302" s="575"/>
      <c r="U302" s="588"/>
      <c r="V302" s="588"/>
      <c r="W302" s="588"/>
      <c r="X302" s="588"/>
      <c r="Y302" s="588"/>
      <c r="Z302" s="612"/>
      <c r="AA302" s="630"/>
      <c r="AB302" s="612"/>
      <c r="AC302" s="612"/>
      <c r="AD302" s="612"/>
      <c r="AE302" s="612"/>
      <c r="AF302" s="590"/>
      <c r="AG302" s="590"/>
      <c r="AH302" s="590"/>
      <c r="AI302" s="590"/>
      <c r="AJ302" s="590"/>
      <c r="AK302" s="590"/>
      <c r="AL302" s="590"/>
    </row>
    <row r="303" spans="1:38" s="591" customFormat="1" ht="44.1" customHeight="1">
      <c r="A303" s="901"/>
      <c r="B303" s="865" t="str">
        <f>IF(ISBLANK(【入力シート】栽培計画書!$B$6),"",(【入力シート】栽培計画書!$B$6))</f>
        <v/>
      </c>
      <c r="C303" s="881" t="s">
        <v>881</v>
      </c>
      <c r="D303" s="881"/>
      <c r="E303" s="881"/>
      <c r="F303" s="882"/>
      <c r="G303" s="883" t="str">
        <f>IF(ISBLANK(【入力シート】栽培計画書!$Q$37),"",(【入力シート】栽培計画書!$Q$37))</f>
        <v/>
      </c>
      <c r="H303" s="884"/>
      <c r="I303" s="884"/>
      <c r="J303" s="884"/>
      <c r="K303" s="884"/>
      <c r="L303" s="884"/>
      <c r="M303" s="885"/>
      <c r="N303" s="590"/>
      <c r="O303" s="590"/>
      <c r="P303" s="590"/>
      <c r="Q303" s="588"/>
      <c r="R303" s="588"/>
      <c r="S303" s="588"/>
      <c r="T303" s="575"/>
      <c r="U303" s="588"/>
      <c r="V303" s="588"/>
      <c r="W303" s="588"/>
      <c r="X303" s="588"/>
      <c r="Y303" s="588"/>
      <c r="Z303" s="612"/>
      <c r="AA303" s="630"/>
      <c r="AB303" s="612"/>
      <c r="AC303" s="612"/>
      <c r="AD303" s="612"/>
      <c r="AE303" s="612"/>
      <c r="AF303" s="590"/>
      <c r="AG303" s="590"/>
      <c r="AH303" s="590"/>
      <c r="AI303" s="590"/>
      <c r="AJ303" s="590"/>
      <c r="AK303" s="590"/>
      <c r="AL303" s="590"/>
    </row>
    <row r="304" spans="1:38" s="591" customFormat="1" ht="44.1" customHeight="1" thickBot="1">
      <c r="A304" s="902"/>
      <c r="B304" s="866" t="str">
        <f>IF(ISBLANK(【入力シート】栽培計画書!$B$6),"",(【入力シート】栽培計画書!$B$6))</f>
        <v/>
      </c>
      <c r="C304" s="886" t="s">
        <v>882</v>
      </c>
      <c r="D304" s="887"/>
      <c r="E304" s="887"/>
      <c r="F304" s="888"/>
      <c r="G304" s="889" t="str">
        <f>IF(ISBLANK(【入力シート】栽培計画書!$U$37),"",(【入力シート】栽培計画書!$U$37))</f>
        <v/>
      </c>
      <c r="H304" s="890"/>
      <c r="I304" s="890"/>
      <c r="J304" s="890"/>
      <c r="K304" s="890"/>
      <c r="L304" s="890"/>
      <c r="M304" s="891"/>
      <c r="N304" s="590"/>
      <c r="O304" s="590"/>
      <c r="P304" s="590"/>
      <c r="Q304" s="590"/>
      <c r="R304" s="590"/>
      <c r="S304" s="590"/>
      <c r="T304" s="590"/>
      <c r="U304" s="590"/>
      <c r="V304" s="590"/>
      <c r="W304" s="590"/>
      <c r="X304" s="590"/>
      <c r="Y304" s="590"/>
      <c r="Z304" s="612"/>
      <c r="AA304" s="630"/>
      <c r="AB304" s="612"/>
      <c r="AC304" s="612"/>
      <c r="AD304" s="612"/>
      <c r="AE304" s="612"/>
      <c r="AF304" s="590"/>
      <c r="AG304" s="590"/>
      <c r="AH304" s="597"/>
      <c r="AI304" s="590"/>
      <c r="AJ304" s="590"/>
      <c r="AK304" s="590"/>
      <c r="AL304" s="590"/>
    </row>
    <row r="305" spans="1:38" s="591" customFormat="1" ht="24" customHeight="1">
      <c r="A305" s="900" t="str">
        <f>IF(ISBLANK(【入力シート】栽培計画書!$B$38),"",(【入力シート】栽培計画書!$B$38))</f>
        <v/>
      </c>
      <c r="B305" s="864" t="str">
        <f>IF(ISBLANK(【入力シート】栽培計画書!$C$38),"",(【入力シート】栽培計画書!$C$38))</f>
        <v/>
      </c>
      <c r="C305" s="867" t="str">
        <f>IF(ISBLANK(【入力シート】栽培計画書!$D$38),"",(【入力シート】栽培計画書!$D$38))</f>
        <v/>
      </c>
      <c r="D305" s="870" t="str">
        <f>IF(ISBLANK(【入力シート】栽培計画書!$F$38),"",(【入力シート】栽培計画書!$F$38))</f>
        <v/>
      </c>
      <c r="E305" s="659" t="str">
        <f>IF(ISBLANK(【入力シート】栽培計画書!$G$38),"",(【入力シート】栽培計画書!$G$38))</f>
        <v/>
      </c>
      <c r="F305" s="589" t="s">
        <v>878</v>
      </c>
      <c r="G305" s="873" t="str">
        <f>IF(ISBLANK(【入力シート】栽培計画書!$I$38),"",(【入力シート】栽培計画書!$I$38))</f>
        <v/>
      </c>
      <c r="H305" s="899" t="str">
        <f>IF(ISBLANK(【入力シート】栽培計画書!$J$38),"",IF(OR(【入力シート】栽培計画書!$I$38=List!$E$2,【入力シート】栽培計画書!$I$38=List!$E$4),【入力シート】栽培計画書!$J$38&amp;"kg/10a",IF(【入力シート】栽培計画書!$I$38=List!$E$3,"播種量"&amp;【入力シート】栽培計画書!$J$38&amp;"kg/10a","")))</f>
        <v/>
      </c>
      <c r="I305" s="873" t="str">
        <f>IF(ISBLANK(【入力シート】栽培計画書!$N$38),"",(【入力シート】栽培計画書!$N$38))</f>
        <v/>
      </c>
      <c r="J305" s="931" t="str">
        <f>IF(ISBLANK(【入力シート】栽培計画書!$P$38),"",(【入力シート】栽培計画書!$P$38))</f>
        <v/>
      </c>
      <c r="K305" s="873" t="str">
        <f>IF(ISBLANK(【入力シート】栽培計画書!$R$38),"",(【入力シート】栽培計画書!$R$38))</f>
        <v/>
      </c>
      <c r="L305" s="934" t="str">
        <f>IF(ISBLANK(【入力シート】栽培計画書!$T$38),"",(【入力シート】栽培計画書!$T$38))</f>
        <v/>
      </c>
      <c r="M305" s="937" t="str">
        <f>IF(ISBLANK(【入力シート】栽培計画書!$V$38),"",(【入力シート】栽培計画書!$V$38))</f>
        <v/>
      </c>
      <c r="N305" s="590"/>
      <c r="O305" s="590"/>
      <c r="P305" s="590"/>
      <c r="Q305" s="590"/>
      <c r="R305" s="590"/>
      <c r="S305" s="590"/>
      <c r="T305" s="590"/>
      <c r="U305" s="590"/>
      <c r="V305" s="590"/>
      <c r="W305" s="590"/>
      <c r="X305" s="590"/>
      <c r="Y305" s="590"/>
      <c r="Z305" s="553"/>
      <c r="AA305" s="553"/>
      <c r="AB305" s="553"/>
      <c r="AC305" s="553"/>
      <c r="AD305" s="553"/>
      <c r="AE305" s="612"/>
      <c r="AF305" s="590"/>
      <c r="AG305" s="590"/>
      <c r="AH305" s="590"/>
      <c r="AI305" s="590"/>
      <c r="AJ305" s="590"/>
      <c r="AK305" s="590"/>
      <c r="AL305" s="590"/>
    </row>
    <row r="306" spans="1:38" s="591" customFormat="1" ht="12" customHeight="1">
      <c r="A306" s="901"/>
      <c r="B306" s="865" t="str">
        <f>IF(ISBLANK(【入力シート】栽培計画書!$B$6),"",(【入力シート】栽培計画書!$B$6))</f>
        <v/>
      </c>
      <c r="C306" s="868" t="str">
        <f>IF(ISBLANK(【入力シート】栽培計画書!$B$6),"",(【入力シート】栽培計画書!$B$6))</f>
        <v/>
      </c>
      <c r="D306" s="871" t="str">
        <f>IF(ISBLANK(【入力シート】栽培計画書!$B$6),"",(【入力シート】栽培計画書!$B$6))</f>
        <v/>
      </c>
      <c r="E306" s="875" t="s">
        <v>879</v>
      </c>
      <c r="F306" s="876"/>
      <c r="G306" s="874" t="str">
        <f>IF(ISBLANK(【入力シート】栽培計画書!$B$6),"",(【入力シート】栽培計画書!$B$6))</f>
        <v/>
      </c>
      <c r="H306" s="879" t="str">
        <f>IF(ISBLANK(【入力シート】栽培計画書!$B$6),"",(【入力シート】栽培計画書!$B$6))</f>
        <v/>
      </c>
      <c r="I306" s="874" t="str">
        <f>IF(ISBLANK(【入力シート】栽培計画書!$B$6),"",(【入力シート】栽培計画書!$B$6))</f>
        <v/>
      </c>
      <c r="J306" s="932" t="str">
        <f>IF(ISBLANK(【入力シート】栽培計画書!$B$6),"",(【入力シート】栽培計画書!$B$6))</f>
        <v/>
      </c>
      <c r="K306" s="874" t="str">
        <f>IF(ISBLANK(【入力シート】栽培計画書!$B$6),"",(【入力シート】栽培計画書!$B$6))</f>
        <v/>
      </c>
      <c r="L306" s="935" t="str">
        <f>IF(ISBLANK(【入力シート】栽培計画書!$B$6),"",(【入力シート】栽培計画書!$B$6))</f>
        <v/>
      </c>
      <c r="M306" s="938" t="str">
        <f>IF(ISBLANK(【入力シート】栽培計画書!$B$6),"",(【入力シート】栽培計画書!$B$6))</f>
        <v/>
      </c>
      <c r="N306" s="590"/>
      <c r="O306" s="590"/>
      <c r="P306" s="590"/>
      <c r="Q306" s="593"/>
      <c r="R306" s="590"/>
      <c r="S306" s="590"/>
      <c r="T306" s="590"/>
      <c r="U306" s="590"/>
      <c r="V306" s="590"/>
      <c r="W306" s="590"/>
      <c r="X306" s="590"/>
      <c r="Y306" s="590"/>
      <c r="Z306" s="553"/>
      <c r="AA306" s="553"/>
      <c r="AB306" s="553"/>
      <c r="AC306" s="553"/>
      <c r="AD306" s="553"/>
      <c r="AE306" s="612"/>
      <c r="AF306" s="590"/>
      <c r="AG306" s="590"/>
      <c r="AH306" s="590"/>
      <c r="AI306" s="590"/>
      <c r="AJ306" s="590"/>
      <c r="AK306" s="590"/>
      <c r="AL306" s="590"/>
    </row>
    <row r="307" spans="1:38" s="591" customFormat="1" ht="12" customHeight="1">
      <c r="A307" s="901"/>
      <c r="B307" s="865" t="str">
        <f>IF(ISBLANK(【入力シート】栽培計画書!$B$6),"",(【入力シート】栽培計画書!$B$6))</f>
        <v/>
      </c>
      <c r="C307" s="869" t="str">
        <f>IF(ISBLANK(【入力シート】栽培計画書!$B$6),"",(【入力シート】栽培計画書!$B$6))</f>
        <v/>
      </c>
      <c r="D307" s="871" t="str">
        <f>IF(ISBLANK(【入力シート】栽培計画書!$B$6),"",(【入力シート】栽培計画書!$B$6))</f>
        <v/>
      </c>
      <c r="E307" s="875"/>
      <c r="F307" s="876"/>
      <c r="G307" s="877" t="str">
        <f>IF(ISBLANK(【入力シート】栽培計画書!$K$38),"",(【入力シート】栽培計画書!$K$38))</f>
        <v/>
      </c>
      <c r="H307" s="879" t="str">
        <f>IF(ISBLANK(【入力シート】栽培計画書!$L$38),"",IF(OR(【入力シート】栽培計画書!$K$38=List!$E$2,【入力シート】栽培計画書!$K$38=List!$E$4),【入力シート】栽培計画書!$L$38&amp;"kg/10a",IF(【入力シート】栽培計画書!$K$38=List!$E$3,"播種量"&amp;【入力シート】栽培計画書!$L$38&amp;"kg/10a","")))</f>
        <v/>
      </c>
      <c r="I307" s="877" t="str">
        <f>IF(ISBLANK(【入力シート】栽培計画書!$O$38),"",(【入力シート】栽培計画書!$O$38))</f>
        <v/>
      </c>
      <c r="J307" s="932" t="str">
        <f>IF(ISBLANK(【入力シート】栽培計画書!$N$6),"",(【入力シート】栽培計画書!$N$6))</f>
        <v/>
      </c>
      <c r="K307" s="877" t="str">
        <f>IF(ISBLANK(【入力シート】栽培計画書!$S$38),"",(【入力シート】栽培計画書!$S$38))</f>
        <v/>
      </c>
      <c r="L307" s="935" t="str">
        <f>IF(ISBLANK(【入力シート】栽培計画書!$N$6),"",(【入力シート】栽培計画書!$N$6))</f>
        <v/>
      </c>
      <c r="M307" s="938" t="str">
        <f>IF(ISBLANK(【入力シート】栽培計画書!$B$6),"",(【入力シート】栽培計画書!$B$6))</f>
        <v/>
      </c>
      <c r="N307" s="590"/>
      <c r="O307" s="590"/>
      <c r="P307" s="590"/>
      <c r="Q307" s="590"/>
      <c r="R307" s="590"/>
      <c r="S307" s="590"/>
      <c r="T307" s="590"/>
      <c r="U307" s="590"/>
      <c r="V307" s="590"/>
      <c r="W307" s="590"/>
      <c r="X307" s="590"/>
      <c r="Y307" s="590"/>
      <c r="Z307" s="553"/>
      <c r="AA307" s="553"/>
      <c r="AB307" s="553"/>
      <c r="AC307" s="553"/>
      <c r="AD307" s="553"/>
      <c r="AE307" s="612"/>
      <c r="AF307" s="590"/>
      <c r="AG307" s="590"/>
      <c r="AH307" s="590"/>
      <c r="AI307" s="590"/>
      <c r="AJ307" s="590"/>
      <c r="AK307" s="590"/>
      <c r="AL307" s="590"/>
    </row>
    <row r="308" spans="1:38" s="591" customFormat="1" ht="24" customHeight="1">
      <c r="A308" s="901"/>
      <c r="B308" s="865" t="str">
        <f>IF(ISBLANK(【入力シート】栽培計画書!$B$6),"",(【入力シート】栽培計画書!$B$6))</f>
        <v/>
      </c>
      <c r="C308" s="660" t="str">
        <f>IF(ISBLANK(【入力シート】栽培計画書!$E$38),"",(【入力シート】栽培計画書!$E$38))</f>
        <v/>
      </c>
      <c r="D308" s="872" t="str">
        <f>IF(ISBLANK(【入力シート】栽培計画書!$B$6),"",(【入力シート】栽培計画書!$B$6))</f>
        <v/>
      </c>
      <c r="E308" s="661" t="str">
        <f>IF(ISBLANK(【入力シート】栽培計画書!$H$38),"",(【入力シート】栽培計画書!$H$38))</f>
        <v/>
      </c>
      <c r="F308" s="592" t="s">
        <v>878</v>
      </c>
      <c r="G308" s="878" t="str">
        <f>IF(ISBLANK(【入力シート】栽培計画書!$B$6),"",(【入力シート】栽培計画書!$B$6))</f>
        <v/>
      </c>
      <c r="H308" s="880" t="str">
        <f>IF(ISBLANK(【入力シート】栽培計画書!$B$6),"",(【入力シート】栽培計画書!$B$6))</f>
        <v/>
      </c>
      <c r="I308" s="878" t="str">
        <f>IF(ISBLANK(【入力シート】栽培計画書!$B$6),"",(【入力シート】栽培計画書!$B$6))</f>
        <v/>
      </c>
      <c r="J308" s="933" t="str">
        <f>IF(ISBLANK(【入力シート】栽培計画書!$B$6),"",(【入力シート】栽培計画書!$B$6))</f>
        <v/>
      </c>
      <c r="K308" s="878" t="str">
        <f>IF(ISBLANK(【入力シート】栽培計画書!$B$6),"",(【入力シート】栽培計画書!$B$6))</f>
        <v/>
      </c>
      <c r="L308" s="936" t="str">
        <f>IF(ISBLANK(【入力シート】栽培計画書!$B$6),"",(【入力シート】栽培計画書!$B$6))</f>
        <v/>
      </c>
      <c r="M308" s="939" t="str">
        <f>IF(ISBLANK(【入力シート】栽培計画書!$B$6),"",(【入力シート】栽培計画書!$B$6))</f>
        <v/>
      </c>
      <c r="N308" s="590"/>
      <c r="O308" s="663" t="str">
        <f>IF(ISNUMBER(SEARCH("施設", C305)), "施設", IF(ISNUMBER(SEARCH("露地", C305)), "露地", "露地施設"))</f>
        <v>露地施設</v>
      </c>
      <c r="P308" s="650"/>
      <c r="Q308" s="608"/>
      <c r="R308" s="608"/>
      <c r="S308" s="608"/>
      <c r="T308" s="608"/>
      <c r="U308" s="608"/>
      <c r="V308" s="608"/>
      <c r="W308" s="608"/>
      <c r="X308" s="608"/>
      <c r="Y308" s="608"/>
      <c r="Z308" s="553"/>
      <c r="AA308" s="553"/>
      <c r="AB308" s="553"/>
      <c r="AC308" s="553"/>
      <c r="AD308" s="553"/>
      <c r="AE308" s="612"/>
      <c r="AF308" s="590"/>
      <c r="AG308" s="590"/>
      <c r="AH308" s="590"/>
      <c r="AI308" s="590"/>
      <c r="AJ308" s="590"/>
      <c r="AK308" s="590"/>
      <c r="AL308" s="590"/>
    </row>
    <row r="309" spans="1:38" s="591" customFormat="1" ht="44.1" customHeight="1">
      <c r="A309" s="901"/>
      <c r="B309" s="865" t="str">
        <f>IF(ISBLANK(【入力シート】栽培計画書!$B$6),"",(【入力シート】栽培計画書!$B$6))</f>
        <v/>
      </c>
      <c r="C309" s="892" t="s">
        <v>880</v>
      </c>
      <c r="D309" s="893"/>
      <c r="E309" s="894"/>
      <c r="F309" s="895"/>
      <c r="G309" s="896" t="str">
        <f>IF(ISBLANK(【入力シート】栽培計画書!$M$38),"",(【入力シート】栽培計画書!$M$38))</f>
        <v/>
      </c>
      <c r="H309" s="897"/>
      <c r="I309" s="897"/>
      <c r="J309" s="897"/>
      <c r="K309" s="897"/>
      <c r="L309" s="897"/>
      <c r="M309" s="898"/>
      <c r="N309" s="590"/>
      <c r="O309" s="590"/>
      <c r="P309" s="636"/>
      <c r="Q309" s="608"/>
      <c r="R309" s="608"/>
      <c r="S309" s="608"/>
      <c r="T309" s="608"/>
      <c r="U309" s="608"/>
      <c r="V309" s="608"/>
      <c r="W309" s="608"/>
      <c r="X309" s="608"/>
      <c r="Y309" s="608"/>
      <c r="Z309" s="553"/>
      <c r="AA309" s="553"/>
      <c r="AB309" s="553"/>
      <c r="AC309" s="553"/>
      <c r="AD309" s="553"/>
      <c r="AE309" s="612"/>
      <c r="AF309" s="590"/>
      <c r="AG309" s="590"/>
      <c r="AH309" s="590"/>
      <c r="AI309" s="590"/>
      <c r="AJ309" s="590"/>
      <c r="AK309" s="590"/>
      <c r="AL309" s="590"/>
    </row>
    <row r="310" spans="1:38" s="591" customFormat="1" ht="44.1" customHeight="1">
      <c r="A310" s="901"/>
      <c r="B310" s="865" t="str">
        <f>IF(ISBLANK(【入力シート】栽培計画書!$B$6),"",(【入力シート】栽培計画書!$B$6))</f>
        <v/>
      </c>
      <c r="C310" s="881" t="s">
        <v>881</v>
      </c>
      <c r="D310" s="881"/>
      <c r="E310" s="881"/>
      <c r="F310" s="882"/>
      <c r="G310" s="883" t="str">
        <f>IF(ISBLANK(【入力シート】栽培計画書!$Q$38),"",(【入力シート】栽培計画書!$Q$38))</f>
        <v/>
      </c>
      <c r="H310" s="884"/>
      <c r="I310" s="884"/>
      <c r="J310" s="884"/>
      <c r="K310" s="884"/>
      <c r="L310" s="884"/>
      <c r="M310" s="885"/>
      <c r="N310" s="590"/>
      <c r="O310" s="590"/>
      <c r="P310" s="636"/>
      <c r="Q310" s="608"/>
      <c r="R310" s="608"/>
      <c r="S310" s="608"/>
      <c r="T310" s="608"/>
      <c r="U310" s="608"/>
      <c r="V310" s="608"/>
      <c r="W310" s="608"/>
      <c r="X310" s="608"/>
      <c r="Y310" s="608"/>
      <c r="Z310" s="553"/>
      <c r="AA310" s="553"/>
      <c r="AB310" s="553"/>
      <c r="AC310" s="553"/>
      <c r="AD310" s="553"/>
      <c r="AE310" s="612"/>
      <c r="AF310" s="590"/>
      <c r="AG310" s="590"/>
      <c r="AH310" s="590"/>
      <c r="AI310" s="590"/>
      <c r="AJ310" s="590"/>
      <c r="AK310" s="590"/>
      <c r="AL310" s="590"/>
    </row>
    <row r="311" spans="1:38" s="591" customFormat="1" ht="44.1" customHeight="1" thickBot="1">
      <c r="A311" s="902"/>
      <c r="B311" s="866" t="str">
        <f>IF(ISBLANK(【入力シート】栽培計画書!$B$6),"",(【入力シート】栽培計画書!$B$6))</f>
        <v/>
      </c>
      <c r="C311" s="886" t="s">
        <v>882</v>
      </c>
      <c r="D311" s="887"/>
      <c r="E311" s="887"/>
      <c r="F311" s="888"/>
      <c r="G311" s="889" t="str">
        <f>IF(ISBLANK(【入力シート】栽培計画書!$U$38),"",(【入力シート】栽培計画書!$U$38))</f>
        <v/>
      </c>
      <c r="H311" s="890"/>
      <c r="I311" s="890"/>
      <c r="J311" s="890"/>
      <c r="K311" s="890"/>
      <c r="L311" s="890"/>
      <c r="M311" s="891"/>
      <c r="N311" s="590"/>
      <c r="O311" s="590"/>
      <c r="P311" s="636"/>
      <c r="Q311" s="608"/>
      <c r="R311" s="608"/>
      <c r="S311" s="608"/>
      <c r="T311" s="608"/>
      <c r="U311" s="608"/>
      <c r="V311" s="608"/>
      <c r="W311" s="608"/>
      <c r="X311" s="608"/>
      <c r="Y311" s="608"/>
      <c r="Z311" s="553"/>
      <c r="AA311" s="553"/>
      <c r="AB311" s="553"/>
      <c r="AC311" s="553"/>
      <c r="AD311" s="553"/>
      <c r="AE311" s="612"/>
      <c r="AF311" s="590"/>
      <c r="AG311" s="590"/>
      <c r="AH311" s="590"/>
      <c r="AI311" s="590"/>
      <c r="AJ311" s="590"/>
      <c r="AK311" s="590"/>
      <c r="AL311" s="590"/>
    </row>
    <row r="312" spans="1:38" s="591" customFormat="1" ht="24" customHeight="1">
      <c r="A312" s="900" t="str">
        <f>IF(ISBLANK(【入力シート】栽培計画書!$B$39),"",(【入力シート】栽培計画書!$B$39))</f>
        <v/>
      </c>
      <c r="B312" s="864" t="str">
        <f>IF(ISBLANK(【入力シート】栽培計画書!$C$39),"",(【入力シート】栽培計画書!$C$39))</f>
        <v/>
      </c>
      <c r="C312" s="867" t="str">
        <f>IF(ISBLANK(【入力シート】栽培計画書!$D$39),"",(【入力シート】栽培計画書!$D$39))</f>
        <v/>
      </c>
      <c r="D312" s="870" t="str">
        <f>IF(ISBLANK(【入力シート】栽培計画書!$F$39),"",(【入力シート】栽培計画書!$F$39))</f>
        <v/>
      </c>
      <c r="E312" s="659" t="str">
        <f>IF(ISBLANK(【入力シート】栽培計画書!$G$39),"",(【入力シート】栽培計画書!$G$39))</f>
        <v/>
      </c>
      <c r="F312" s="589" t="s">
        <v>878</v>
      </c>
      <c r="G312" s="873" t="str">
        <f>IF(ISBLANK(【入力シート】栽培計画書!$I$39),"",(【入力シート】栽培計画書!$I$39))</f>
        <v/>
      </c>
      <c r="H312" s="899" t="str">
        <f>IF(ISBLANK(【入力シート】栽培計画書!$J$39),"",IF(OR(【入力シート】栽培計画書!$I$39=List!$E$2,【入力シート】栽培計画書!$I$39=List!$E$4),【入力シート】栽培計画書!$J$39&amp;"kg/10a",IF(【入力シート】栽培計画書!$I$39=List!$E$3,"播種量"&amp;【入力シート】栽培計画書!$J$39&amp;"kg/10a","")))</f>
        <v/>
      </c>
      <c r="I312" s="873" t="str">
        <f>IF(ISBLANK(【入力シート】栽培計画書!$N$39),"",(【入力シート】栽培計画書!$N$39))</f>
        <v/>
      </c>
      <c r="J312" s="931" t="str">
        <f>IF(ISBLANK(【入力シート】栽培計画書!$P$39),"",(【入力シート】栽培計画書!$P$39))</f>
        <v/>
      </c>
      <c r="K312" s="873" t="str">
        <f>IF(ISBLANK(【入力シート】栽培計画書!$R$39),"",(【入力シート】栽培計画書!$R$39))</f>
        <v/>
      </c>
      <c r="L312" s="934" t="str">
        <f>IF(ISBLANK(【入力シート】栽培計画書!$T$39),"",(【入力シート】栽培計画書!$T$39))</f>
        <v/>
      </c>
      <c r="M312" s="937" t="str">
        <f>IF(ISBLANK(【入力シート】栽培計画書!$V$39),"",(【入力シート】栽培計画書!$V$39))</f>
        <v/>
      </c>
      <c r="N312" s="590"/>
      <c r="O312" s="590"/>
      <c r="P312" s="636"/>
      <c r="Q312" s="608"/>
      <c r="R312" s="608"/>
      <c r="S312" s="608"/>
      <c r="T312" s="608"/>
      <c r="U312" s="608"/>
      <c r="V312" s="608"/>
      <c r="W312" s="608"/>
      <c r="X312" s="608"/>
      <c r="Y312" s="608"/>
      <c r="Z312" s="553"/>
      <c r="AA312" s="553"/>
      <c r="AB312" s="553"/>
      <c r="AC312" s="553"/>
      <c r="AD312" s="553"/>
      <c r="AE312" s="612"/>
      <c r="AF312" s="590"/>
      <c r="AG312" s="590"/>
      <c r="AH312" s="590"/>
      <c r="AI312" s="590"/>
      <c r="AJ312" s="590"/>
      <c r="AK312" s="590"/>
      <c r="AL312" s="590"/>
    </row>
    <row r="313" spans="1:38" s="591" customFormat="1" ht="12" customHeight="1">
      <c r="A313" s="901"/>
      <c r="B313" s="865" t="str">
        <f>IF(ISBLANK(【入力シート】栽培計画書!$B$6),"",(【入力シート】栽培計画書!$B$6))</f>
        <v/>
      </c>
      <c r="C313" s="868" t="str">
        <f>IF(ISBLANK(【入力シート】栽培計画書!$B$6),"",(【入力シート】栽培計画書!$B$6))</f>
        <v/>
      </c>
      <c r="D313" s="871" t="str">
        <f>IF(ISBLANK(【入力シート】栽培計画書!$B$6),"",(【入力シート】栽培計画書!$B$6))</f>
        <v/>
      </c>
      <c r="E313" s="875" t="s">
        <v>879</v>
      </c>
      <c r="F313" s="876"/>
      <c r="G313" s="874" t="str">
        <f>IF(ISBLANK(【入力シート】栽培計画書!$B$6),"",(【入力シート】栽培計画書!$B$6))</f>
        <v/>
      </c>
      <c r="H313" s="879" t="str">
        <f>IF(ISBLANK(【入力シート】栽培計画書!$B$6),"",(【入力シート】栽培計画書!$B$6))</f>
        <v/>
      </c>
      <c r="I313" s="874" t="str">
        <f>IF(ISBLANK(【入力シート】栽培計画書!$B$6),"",(【入力シート】栽培計画書!$B$6))</f>
        <v/>
      </c>
      <c r="J313" s="932" t="str">
        <f>IF(ISBLANK(【入力シート】栽培計画書!$B$6),"",(【入力シート】栽培計画書!$B$6))</f>
        <v/>
      </c>
      <c r="K313" s="874" t="str">
        <f>IF(ISBLANK(【入力シート】栽培計画書!$B$6),"",(【入力シート】栽培計画書!$B$6))</f>
        <v/>
      </c>
      <c r="L313" s="935" t="str">
        <f>IF(ISBLANK(【入力シート】栽培計画書!$B$6),"",(【入力シート】栽培計画書!$B$6))</f>
        <v/>
      </c>
      <c r="M313" s="938" t="str">
        <f>IF(ISBLANK(【入力シート】栽培計画書!$B$6),"",(【入力シート】栽培計画書!$B$6))</f>
        <v/>
      </c>
      <c r="N313" s="590"/>
      <c r="O313" s="590"/>
      <c r="P313" s="636"/>
      <c r="Q313" s="608"/>
      <c r="R313" s="608"/>
      <c r="S313" s="608"/>
      <c r="T313" s="608"/>
      <c r="U313" s="608"/>
      <c r="V313" s="608"/>
      <c r="W313" s="608"/>
      <c r="X313" s="608"/>
      <c r="Y313" s="608"/>
      <c r="Z313" s="553"/>
      <c r="AA313" s="553"/>
      <c r="AB313" s="553"/>
      <c r="AC313" s="553"/>
      <c r="AD313" s="553"/>
      <c r="AE313" s="612"/>
      <c r="AF313" s="590"/>
      <c r="AG313" s="590"/>
      <c r="AH313" s="590"/>
      <c r="AI313" s="590"/>
      <c r="AJ313" s="590"/>
      <c r="AK313" s="590"/>
      <c r="AL313" s="590"/>
    </row>
    <row r="314" spans="1:38" s="591" customFormat="1" ht="12" customHeight="1">
      <c r="A314" s="901"/>
      <c r="B314" s="865" t="str">
        <f>IF(ISBLANK(【入力シート】栽培計画書!$B$6),"",(【入力シート】栽培計画書!$B$6))</f>
        <v/>
      </c>
      <c r="C314" s="869" t="str">
        <f>IF(ISBLANK(【入力シート】栽培計画書!$B$6),"",(【入力シート】栽培計画書!$B$6))</f>
        <v/>
      </c>
      <c r="D314" s="871" t="str">
        <f>IF(ISBLANK(【入力シート】栽培計画書!$B$6),"",(【入力シート】栽培計画書!$B$6))</f>
        <v/>
      </c>
      <c r="E314" s="875"/>
      <c r="F314" s="876"/>
      <c r="G314" s="877" t="str">
        <f>IF(ISBLANK(【入力シート】栽培計画書!$K$39),"",(【入力シート】栽培計画書!$K$39))</f>
        <v/>
      </c>
      <c r="H314" s="879" t="str">
        <f>IF(ISBLANK(【入力シート】栽培計画書!$L$39),"",IF(OR(【入力シート】栽培計画書!$K$39=List!$E$2,【入力シート】栽培計画書!$K$39=List!$E$4),【入力シート】栽培計画書!$L$39&amp;"kg/10a",IF(【入力シート】栽培計画書!$K$39=List!$E$3,"播種量"&amp;【入力シート】栽培計画書!$L$39&amp;"kg/10a","")))</f>
        <v/>
      </c>
      <c r="I314" s="877" t="str">
        <f>IF(ISBLANK(【入力シート】栽培計画書!$O$39),"",(【入力シート】栽培計画書!$O$39))</f>
        <v/>
      </c>
      <c r="J314" s="932" t="str">
        <f>IF(ISBLANK(【入力シート】栽培計画書!$N$6),"",(【入力シート】栽培計画書!$N$6))</f>
        <v/>
      </c>
      <c r="K314" s="877" t="str">
        <f>IF(ISBLANK(【入力シート】栽培計画書!$S$39),"",(【入力シート】栽培計画書!$S$39))</f>
        <v/>
      </c>
      <c r="L314" s="935" t="str">
        <f>IF(ISBLANK(【入力シート】栽培計画書!$N$6),"",(【入力シート】栽培計画書!$N$6))</f>
        <v/>
      </c>
      <c r="M314" s="938" t="str">
        <f>IF(ISBLANK(【入力シート】栽培計画書!$B$6),"",(【入力シート】栽培計画書!$B$6))</f>
        <v/>
      </c>
      <c r="N314" s="590"/>
      <c r="O314" s="590"/>
      <c r="P314" s="636"/>
      <c r="Q314" s="608"/>
      <c r="R314" s="608"/>
      <c r="S314" s="608"/>
      <c r="T314" s="608"/>
      <c r="U314" s="608"/>
      <c r="V314" s="608"/>
      <c r="W314" s="608"/>
      <c r="X314" s="608"/>
      <c r="Y314" s="608"/>
      <c r="Z314" s="553"/>
      <c r="AA314" s="553"/>
      <c r="AB314" s="553"/>
      <c r="AC314" s="553"/>
      <c r="AD314" s="553"/>
      <c r="AE314" s="612"/>
      <c r="AF314" s="590"/>
      <c r="AG314" s="590"/>
      <c r="AH314" s="590"/>
      <c r="AI314" s="590"/>
      <c r="AJ314" s="590"/>
      <c r="AK314" s="590"/>
      <c r="AL314" s="590"/>
    </row>
    <row r="315" spans="1:38" s="591" customFormat="1" ht="24" customHeight="1">
      <c r="A315" s="901"/>
      <c r="B315" s="865" t="str">
        <f>IF(ISBLANK(【入力シート】栽培計画書!$B$6),"",(【入力シート】栽培計画書!$B$6))</f>
        <v/>
      </c>
      <c r="C315" s="660" t="str">
        <f>IF(ISBLANK(【入力シート】栽培計画書!$E$39),"",(【入力シート】栽培計画書!$E$39))</f>
        <v/>
      </c>
      <c r="D315" s="872" t="str">
        <f>IF(ISBLANK(【入力シート】栽培計画書!$B$6),"",(【入力シート】栽培計画書!$B$6))</f>
        <v/>
      </c>
      <c r="E315" s="661" t="str">
        <f>IF(ISBLANK(【入力シート】栽培計画書!$H$39),"",(【入力シート】栽培計画書!$H$39))</f>
        <v/>
      </c>
      <c r="F315" s="592" t="s">
        <v>878</v>
      </c>
      <c r="G315" s="878" t="str">
        <f>IF(ISBLANK(【入力シート】栽培計画書!$B$6),"",(【入力シート】栽培計画書!$B$6))</f>
        <v/>
      </c>
      <c r="H315" s="880" t="str">
        <f>IF(ISBLANK(【入力シート】栽培計画書!$B$6),"",(【入力シート】栽培計画書!$B$6))</f>
        <v/>
      </c>
      <c r="I315" s="878" t="str">
        <f>IF(ISBLANK(【入力シート】栽培計画書!$B$6),"",(【入力シート】栽培計画書!$B$6))</f>
        <v/>
      </c>
      <c r="J315" s="933" t="str">
        <f>IF(ISBLANK(【入力シート】栽培計画書!$B$6),"",(【入力シート】栽培計画書!$B$6))</f>
        <v/>
      </c>
      <c r="K315" s="878" t="str">
        <f>IF(ISBLANK(【入力シート】栽培計画書!$B$6),"",(【入力シート】栽培計画書!$B$6))</f>
        <v/>
      </c>
      <c r="L315" s="936" t="str">
        <f>IF(ISBLANK(【入力シート】栽培計画書!$B$6),"",(【入力シート】栽培計画書!$B$6))</f>
        <v/>
      </c>
      <c r="M315" s="939" t="str">
        <f>IF(ISBLANK(【入力シート】栽培計画書!$B$6),"",(【入力シート】栽培計画書!$B$6))</f>
        <v/>
      </c>
      <c r="N315" s="590"/>
      <c r="O315" s="663" t="str">
        <f>IF(ISNUMBER(SEARCH("施設", C312)), "施設", IF(ISNUMBER(SEARCH("露地", C312)), "露地", "露地施設"))</f>
        <v>露地施設</v>
      </c>
      <c r="P315" s="636"/>
      <c r="Q315" s="608"/>
      <c r="R315" s="608"/>
      <c r="S315" s="608"/>
      <c r="T315" s="608"/>
      <c r="U315" s="608"/>
      <c r="V315" s="608"/>
      <c r="W315" s="608"/>
      <c r="X315" s="608"/>
      <c r="Y315" s="608"/>
      <c r="Z315" s="553"/>
      <c r="AA315" s="553"/>
      <c r="AB315" s="553"/>
      <c r="AC315" s="553"/>
      <c r="AD315" s="553"/>
      <c r="AE315" s="612"/>
      <c r="AF315" s="590"/>
      <c r="AG315" s="590"/>
      <c r="AH315" s="590"/>
      <c r="AI315" s="590"/>
      <c r="AJ315" s="590"/>
      <c r="AK315" s="590"/>
      <c r="AL315" s="590"/>
    </row>
    <row r="316" spans="1:38" s="591" customFormat="1" ht="44.1" customHeight="1">
      <c r="A316" s="901"/>
      <c r="B316" s="865" t="str">
        <f>IF(ISBLANK(【入力シート】栽培計画書!$B$6),"",(【入力シート】栽培計画書!$B$6))</f>
        <v/>
      </c>
      <c r="C316" s="892" t="s">
        <v>880</v>
      </c>
      <c r="D316" s="893"/>
      <c r="E316" s="894"/>
      <c r="F316" s="895"/>
      <c r="G316" s="896" t="str">
        <f>IF(ISBLANK(【入力シート】栽培計画書!$M$39),"",(【入力シート】栽培計画書!$M$39))</f>
        <v/>
      </c>
      <c r="H316" s="897"/>
      <c r="I316" s="897"/>
      <c r="J316" s="897"/>
      <c r="K316" s="897"/>
      <c r="L316" s="897"/>
      <c r="M316" s="898"/>
      <c r="N316" s="590"/>
      <c r="O316" s="590"/>
      <c r="P316" s="636"/>
      <c r="Q316" s="608"/>
      <c r="R316" s="608"/>
      <c r="S316" s="608"/>
      <c r="T316" s="608"/>
      <c r="U316" s="608"/>
      <c r="V316" s="608"/>
      <c r="W316" s="608"/>
      <c r="X316" s="608"/>
      <c r="Y316" s="608"/>
      <c r="Z316" s="612"/>
      <c r="AA316" s="612"/>
      <c r="AB316" s="612"/>
      <c r="AC316" s="612"/>
      <c r="AD316" s="612"/>
      <c r="AE316" s="612"/>
      <c r="AF316" s="590"/>
      <c r="AG316" s="590"/>
      <c r="AH316" s="590"/>
      <c r="AI316" s="590"/>
      <c r="AJ316" s="590"/>
      <c r="AK316" s="590"/>
      <c r="AL316" s="590"/>
    </row>
    <row r="317" spans="1:38" s="591" customFormat="1" ht="44.1" customHeight="1">
      <c r="A317" s="901"/>
      <c r="B317" s="865" t="str">
        <f>IF(ISBLANK(【入力シート】栽培計画書!$B$6),"",(【入力シート】栽培計画書!$B$6))</f>
        <v/>
      </c>
      <c r="C317" s="881" t="s">
        <v>881</v>
      </c>
      <c r="D317" s="881"/>
      <c r="E317" s="881"/>
      <c r="F317" s="882"/>
      <c r="G317" s="883" t="str">
        <f>IF(ISBLANK(【入力シート】栽培計画書!$Q$39),"",(【入力シート】栽培計画書!$Q$39))</f>
        <v/>
      </c>
      <c r="H317" s="884"/>
      <c r="I317" s="884"/>
      <c r="J317" s="884"/>
      <c r="K317" s="884"/>
      <c r="L317" s="884"/>
      <c r="M317" s="885"/>
      <c r="N317" s="590"/>
      <c r="O317" s="590"/>
      <c r="P317" s="636"/>
      <c r="Q317" s="608"/>
      <c r="R317" s="608"/>
      <c r="S317" s="608"/>
      <c r="T317" s="608"/>
      <c r="U317" s="608"/>
      <c r="V317" s="608"/>
      <c r="W317" s="608"/>
      <c r="X317" s="608"/>
      <c r="Y317" s="608"/>
      <c r="Z317" s="612"/>
      <c r="AA317" s="612"/>
      <c r="AB317" s="612"/>
      <c r="AC317" s="612"/>
      <c r="AD317" s="612"/>
      <c r="AE317" s="612"/>
      <c r="AF317" s="590"/>
      <c r="AG317" s="590"/>
      <c r="AH317" s="590"/>
      <c r="AI317" s="590"/>
      <c r="AJ317" s="590"/>
      <c r="AK317" s="590"/>
      <c r="AL317" s="590"/>
    </row>
    <row r="318" spans="1:38" s="591" customFormat="1" ht="44.1" customHeight="1" thickBot="1">
      <c r="A318" s="902"/>
      <c r="B318" s="866" t="str">
        <f>IF(ISBLANK(【入力シート】栽培計画書!$B$6),"",(【入力シート】栽培計画書!$B$6))</f>
        <v/>
      </c>
      <c r="C318" s="886" t="s">
        <v>882</v>
      </c>
      <c r="D318" s="887"/>
      <c r="E318" s="887"/>
      <c r="F318" s="888"/>
      <c r="G318" s="889" t="str">
        <f>IF(ISBLANK(【入力シート】栽培計画書!$U$39),"",(【入力シート】栽培計画書!$U$39))</f>
        <v/>
      </c>
      <c r="H318" s="890"/>
      <c r="I318" s="890"/>
      <c r="J318" s="890"/>
      <c r="K318" s="890"/>
      <c r="L318" s="890"/>
      <c r="M318" s="891"/>
      <c r="N318" s="590"/>
      <c r="O318" s="590"/>
      <c r="P318" s="636"/>
      <c r="Q318" s="608"/>
      <c r="R318" s="608"/>
      <c r="S318" s="608"/>
      <c r="T318" s="608"/>
      <c r="U318" s="608"/>
      <c r="V318" s="608"/>
      <c r="W318" s="608"/>
      <c r="X318" s="608"/>
      <c r="Y318" s="608"/>
      <c r="Z318" s="612"/>
      <c r="AA318" s="612"/>
      <c r="AB318" s="612"/>
      <c r="AC318" s="612"/>
      <c r="AD318" s="612"/>
      <c r="AE318" s="612"/>
      <c r="AF318" s="590"/>
      <c r="AG318" s="590"/>
      <c r="AH318" s="590"/>
      <c r="AI318" s="590"/>
      <c r="AJ318" s="590"/>
      <c r="AK318" s="590"/>
      <c r="AL318" s="590"/>
    </row>
    <row r="319" spans="1:38" s="591" customFormat="1" ht="24" customHeight="1">
      <c r="A319" s="900" t="str">
        <f>IF(ISBLANK(【入力シート】栽培計画書!$B$40),"",(【入力シート】栽培計画書!$B$40))</f>
        <v/>
      </c>
      <c r="B319" s="864" t="str">
        <f>IF(ISBLANK(【入力シート】栽培計画書!$C$40),"",(【入力シート】栽培計画書!$C$40))</f>
        <v/>
      </c>
      <c r="C319" s="867" t="str">
        <f>IF(ISBLANK(【入力シート】栽培計画書!$D$40),"",(【入力シート】栽培計画書!$D$40))</f>
        <v/>
      </c>
      <c r="D319" s="870" t="str">
        <f>IF(ISBLANK(【入力シート】栽培計画書!$F$40),"",(【入力シート】栽培計画書!$F$40))</f>
        <v/>
      </c>
      <c r="E319" s="659" t="str">
        <f>IF(ISBLANK(【入力シート】栽培計画書!$G$40),"",(【入力シート】栽培計画書!$G$40))</f>
        <v/>
      </c>
      <c r="F319" s="589" t="s">
        <v>878</v>
      </c>
      <c r="G319" s="873" t="str">
        <f>IF(ISBLANK(【入力シート】栽培計画書!$I$40),"",(【入力シート】栽培計画書!$I$40))</f>
        <v/>
      </c>
      <c r="H319" s="899" t="str">
        <f>IF(ISBLANK(【入力シート】栽培計画書!$J$40),"",IF(OR(【入力シート】栽培計画書!$I$40=List!$E$2,【入力シート】栽培計画書!$I$40=List!$E$4),【入力シート】栽培計画書!$J$40&amp;"kg/10a",IF(【入力シート】栽培計画書!$I$40=List!$E$3,"播種量"&amp;【入力シート】栽培計画書!$J$40&amp;"kg/10a","")))</f>
        <v/>
      </c>
      <c r="I319" s="873" t="str">
        <f>IF(ISBLANK(【入力シート】栽培計画書!$N$40),"",(【入力シート】栽培計画書!$N$40))</f>
        <v/>
      </c>
      <c r="J319" s="931" t="str">
        <f>IF(ISBLANK(【入力シート】栽培計画書!$P$40),"",(【入力シート】栽培計画書!$P$40))</f>
        <v/>
      </c>
      <c r="K319" s="873" t="str">
        <f>IF(ISBLANK(【入力シート】栽培計画書!$R$40),"",(【入力シート】栽培計画書!$R$40))</f>
        <v/>
      </c>
      <c r="L319" s="934" t="str">
        <f>IF(ISBLANK(【入力シート】栽培計画書!$T$40),"",(【入力シート】栽培計画書!$T$40))</f>
        <v/>
      </c>
      <c r="M319" s="937" t="str">
        <f>IF(ISBLANK(【入力シート】栽培計画書!$V$40),"",(【入力シート】栽培計画書!$V$40))</f>
        <v/>
      </c>
      <c r="N319" s="590"/>
      <c r="O319" s="590"/>
      <c r="P319" s="636"/>
      <c r="Q319" s="608"/>
      <c r="R319" s="608"/>
      <c r="S319" s="608"/>
      <c r="T319" s="608"/>
      <c r="U319" s="608"/>
      <c r="V319" s="608"/>
      <c r="W319" s="608"/>
      <c r="X319" s="608"/>
      <c r="Y319" s="608"/>
      <c r="Z319" s="612"/>
      <c r="AA319" s="612"/>
      <c r="AB319" s="612"/>
      <c r="AC319" s="612"/>
      <c r="AD319" s="612"/>
      <c r="AE319" s="612"/>
      <c r="AF319" s="590"/>
      <c r="AG319" s="590"/>
      <c r="AH319" s="590"/>
      <c r="AI319" s="590"/>
      <c r="AJ319" s="590"/>
      <c r="AK319" s="590"/>
      <c r="AL319" s="590"/>
    </row>
    <row r="320" spans="1:38" s="591" customFormat="1" ht="12" customHeight="1">
      <c r="A320" s="901"/>
      <c r="B320" s="865" t="str">
        <f>IF(ISBLANK(【入力シート】栽培計画書!$B$6),"",(【入力シート】栽培計画書!$B$6))</f>
        <v/>
      </c>
      <c r="C320" s="868" t="str">
        <f>IF(ISBLANK(【入力シート】栽培計画書!$B$6),"",(【入力シート】栽培計画書!$B$6))</f>
        <v/>
      </c>
      <c r="D320" s="871" t="str">
        <f>IF(ISBLANK(【入力シート】栽培計画書!$B$6),"",(【入力シート】栽培計画書!$B$6))</f>
        <v/>
      </c>
      <c r="E320" s="875" t="s">
        <v>879</v>
      </c>
      <c r="F320" s="876"/>
      <c r="G320" s="874" t="str">
        <f>IF(ISBLANK(【入力シート】栽培計画書!$B$6),"",(【入力シート】栽培計画書!$B$6))</f>
        <v/>
      </c>
      <c r="H320" s="879" t="str">
        <f>IF(ISBLANK(【入力シート】栽培計画書!$B$6),"",(【入力シート】栽培計画書!$B$6))</f>
        <v/>
      </c>
      <c r="I320" s="874" t="str">
        <f>IF(ISBLANK(【入力シート】栽培計画書!$B$6),"",(【入力シート】栽培計画書!$B$6))</f>
        <v/>
      </c>
      <c r="J320" s="932" t="str">
        <f>IF(ISBLANK(【入力シート】栽培計画書!$B$6),"",(【入力シート】栽培計画書!$B$6))</f>
        <v/>
      </c>
      <c r="K320" s="874" t="str">
        <f>IF(ISBLANK(【入力シート】栽培計画書!$B$6),"",(【入力シート】栽培計画書!$B$6))</f>
        <v/>
      </c>
      <c r="L320" s="935" t="str">
        <f>IF(ISBLANK(【入力シート】栽培計画書!$B$6),"",(【入力シート】栽培計画書!$B$6))</f>
        <v/>
      </c>
      <c r="M320" s="938" t="str">
        <f>IF(ISBLANK(【入力シート】栽培計画書!$B$6),"",(【入力シート】栽培計画書!$B$6))</f>
        <v/>
      </c>
      <c r="N320" s="590"/>
      <c r="O320" s="590"/>
      <c r="P320" s="636"/>
      <c r="Q320" s="608"/>
      <c r="R320" s="608"/>
      <c r="S320" s="608"/>
      <c r="T320" s="608"/>
      <c r="U320" s="608"/>
      <c r="V320" s="608"/>
      <c r="W320" s="608"/>
      <c r="X320" s="608"/>
      <c r="Y320" s="608"/>
      <c r="Z320" s="612"/>
      <c r="AA320" s="612"/>
      <c r="AB320" s="612"/>
      <c r="AC320" s="612"/>
      <c r="AD320" s="612"/>
      <c r="AE320" s="612"/>
      <c r="AF320" s="590"/>
      <c r="AG320" s="590"/>
      <c r="AH320" s="590"/>
      <c r="AI320" s="590"/>
      <c r="AJ320" s="590"/>
      <c r="AK320" s="590"/>
      <c r="AL320" s="590"/>
    </row>
    <row r="321" spans="1:38" s="591" customFormat="1" ht="12" customHeight="1">
      <c r="A321" s="901"/>
      <c r="B321" s="865" t="str">
        <f>IF(ISBLANK(【入力シート】栽培計画書!$B$6),"",(【入力シート】栽培計画書!$B$6))</f>
        <v/>
      </c>
      <c r="C321" s="869" t="str">
        <f>IF(ISBLANK(【入力シート】栽培計画書!$B$6),"",(【入力シート】栽培計画書!$B$6))</f>
        <v/>
      </c>
      <c r="D321" s="871" t="str">
        <f>IF(ISBLANK(【入力シート】栽培計画書!$B$6),"",(【入力シート】栽培計画書!$B$6))</f>
        <v/>
      </c>
      <c r="E321" s="875"/>
      <c r="F321" s="876"/>
      <c r="G321" s="877" t="str">
        <f>IF(ISBLANK(【入力シート】栽培計画書!$K$40),"",(【入力シート】栽培計画書!$K$40))</f>
        <v/>
      </c>
      <c r="H321" s="949" t="str">
        <f>IF(ISBLANK(【入力シート】栽培計画書!$L$40),"",IF(OR(【入力シート】栽培計画書!$K$40=List!$E$2,【入力シート】栽培計画書!$K$40=List!$E$4),【入力シート】栽培計画書!$L$40&amp;"kg/10a",IF(【入力シート】栽培計画書!$K$40=List!$E$3,"播種量"&amp;【入力シート】栽培計画書!$L$40&amp;"kg/10a","")))</f>
        <v/>
      </c>
      <c r="I321" s="877" t="str">
        <f>IF(ISBLANK(【入力シート】栽培計画書!$O$40),"",(【入力シート】栽培計画書!$O$40))</f>
        <v/>
      </c>
      <c r="J321" s="932" t="str">
        <f>IF(ISBLANK(【入力シート】栽培計画書!$N$6),"",(【入力シート】栽培計画書!$N$6))</f>
        <v/>
      </c>
      <c r="K321" s="877" t="str">
        <f>IF(ISBLANK(【入力シート】栽培計画書!$S$40),"",(【入力シート】栽培計画書!$S$40))</f>
        <v/>
      </c>
      <c r="L321" s="935" t="str">
        <f>IF(ISBLANK(【入力シート】栽培計画書!$N$6),"",(【入力シート】栽培計画書!$N$6))</f>
        <v/>
      </c>
      <c r="M321" s="938" t="str">
        <f>IF(ISBLANK(【入力シート】栽培計画書!$B$6),"",(【入力シート】栽培計画書!$B$6))</f>
        <v/>
      </c>
      <c r="N321" s="590"/>
      <c r="O321" s="590"/>
      <c r="P321" s="636"/>
      <c r="Q321" s="608"/>
      <c r="R321" s="608"/>
      <c r="S321" s="608"/>
      <c r="T321" s="608"/>
      <c r="U321" s="608"/>
      <c r="V321" s="608"/>
      <c r="W321" s="608"/>
      <c r="X321" s="608"/>
      <c r="Y321" s="608"/>
      <c r="Z321" s="612"/>
      <c r="AA321" s="612"/>
      <c r="AB321" s="612"/>
      <c r="AC321" s="612"/>
      <c r="AD321" s="612"/>
      <c r="AE321" s="612"/>
      <c r="AF321" s="590"/>
      <c r="AG321" s="590"/>
      <c r="AH321" s="590"/>
      <c r="AI321" s="590"/>
      <c r="AJ321" s="590"/>
      <c r="AK321" s="590"/>
      <c r="AL321" s="590"/>
    </row>
    <row r="322" spans="1:38" s="591" customFormat="1" ht="24" customHeight="1">
      <c r="A322" s="901"/>
      <c r="B322" s="865" t="str">
        <f>IF(ISBLANK(【入力シート】栽培計画書!$B$6),"",(【入力シート】栽培計画書!$B$6))</f>
        <v/>
      </c>
      <c r="C322" s="660" t="str">
        <f>IF(ISBLANK(【入力シート】栽培計画書!$E$40),"",(【入力シート】栽培計画書!$E$40))</f>
        <v/>
      </c>
      <c r="D322" s="872" t="str">
        <f>IF(ISBLANK(【入力シート】栽培計画書!$B$6),"",(【入力シート】栽培計画書!$B$6))</f>
        <v/>
      </c>
      <c r="E322" s="661" t="str">
        <f>IF(ISBLANK(【入力シート】栽培計画書!$H$40),"",(【入力シート】栽培計画書!$H$40))</f>
        <v/>
      </c>
      <c r="F322" s="592" t="s">
        <v>878</v>
      </c>
      <c r="G322" s="878" t="str">
        <f>IF(ISBLANK(【入力シート】栽培計画書!$B$6),"",(【入力シート】栽培計画書!$B$6))</f>
        <v/>
      </c>
      <c r="H322" s="950" t="str">
        <f>IF(ISBLANK(【入力シート】栽培計画書!$B$6),"",(【入力シート】栽培計画書!$B$6))</f>
        <v/>
      </c>
      <c r="I322" s="878" t="str">
        <f>IF(ISBLANK(【入力シート】栽培計画書!$B$6),"",(【入力シート】栽培計画書!$B$6))</f>
        <v/>
      </c>
      <c r="J322" s="933" t="str">
        <f>IF(ISBLANK(【入力シート】栽培計画書!$B$6),"",(【入力シート】栽培計画書!$B$6))</f>
        <v/>
      </c>
      <c r="K322" s="878" t="str">
        <f>IF(ISBLANK(【入力シート】栽培計画書!$B$6),"",(【入力シート】栽培計画書!$B$6))</f>
        <v/>
      </c>
      <c r="L322" s="936" t="str">
        <f>IF(ISBLANK(【入力シート】栽培計画書!$B$6),"",(【入力シート】栽培計画書!$B$6))</f>
        <v/>
      </c>
      <c r="M322" s="939" t="str">
        <f>IF(ISBLANK(【入力シート】栽培計画書!$B$6),"",(【入力シート】栽培計画書!$B$6))</f>
        <v/>
      </c>
      <c r="N322" s="590"/>
      <c r="O322" s="663" t="str">
        <f>IF(ISNUMBER(SEARCH("施設", C319)), "施設", IF(ISNUMBER(SEARCH("露地", C319)), "露地", "露地施設"))</f>
        <v>露地施設</v>
      </c>
      <c r="P322" s="636"/>
      <c r="Q322" s="608"/>
      <c r="R322" s="608"/>
      <c r="S322" s="608"/>
      <c r="T322" s="608"/>
      <c r="U322" s="608"/>
      <c r="V322" s="608"/>
      <c r="W322" s="608"/>
      <c r="X322" s="608"/>
      <c r="Y322" s="608"/>
      <c r="Z322" s="612"/>
      <c r="AA322" s="612"/>
      <c r="AB322" s="612"/>
      <c r="AC322" s="612"/>
      <c r="AD322" s="612"/>
      <c r="AE322" s="612"/>
      <c r="AF322" s="590"/>
      <c r="AG322" s="590"/>
      <c r="AH322" s="590"/>
      <c r="AI322" s="590"/>
      <c r="AJ322" s="590"/>
      <c r="AK322" s="590"/>
      <c r="AL322" s="590"/>
    </row>
    <row r="323" spans="1:38" s="591" customFormat="1" ht="44.1" customHeight="1">
      <c r="A323" s="901"/>
      <c r="B323" s="865" t="str">
        <f>IF(ISBLANK(【入力シート】栽培計画書!$B$6),"",(【入力シート】栽培計画書!$B$6))</f>
        <v/>
      </c>
      <c r="C323" s="892" t="s">
        <v>880</v>
      </c>
      <c r="D323" s="893"/>
      <c r="E323" s="894"/>
      <c r="F323" s="895"/>
      <c r="G323" s="896" t="str">
        <f>IF(ISBLANK(【入力シート】栽培計画書!$M$40),"",(【入力シート】栽培計画書!$M$40))</f>
        <v/>
      </c>
      <c r="H323" s="897"/>
      <c r="I323" s="897"/>
      <c r="J323" s="897"/>
      <c r="K323" s="897"/>
      <c r="L323" s="897"/>
      <c r="M323" s="898"/>
      <c r="N323" s="590"/>
      <c r="O323" s="590"/>
      <c r="P323" s="636"/>
      <c r="Q323" s="608"/>
      <c r="R323" s="608"/>
      <c r="S323" s="608"/>
      <c r="T323" s="608"/>
      <c r="U323" s="608"/>
      <c r="V323" s="608"/>
      <c r="W323" s="608"/>
      <c r="X323" s="608"/>
      <c r="Y323" s="608"/>
      <c r="Z323" s="612"/>
      <c r="AA323" s="612"/>
      <c r="AB323" s="612"/>
      <c r="AC323" s="612"/>
      <c r="AD323" s="612"/>
      <c r="AE323" s="612"/>
      <c r="AF323" s="590"/>
      <c r="AG323" s="590"/>
      <c r="AH323" s="590"/>
      <c r="AI323" s="590"/>
      <c r="AJ323" s="590"/>
      <c r="AK323" s="590"/>
      <c r="AL323" s="590"/>
    </row>
    <row r="324" spans="1:38" s="591" customFormat="1" ht="44.1" customHeight="1">
      <c r="A324" s="901"/>
      <c r="B324" s="865" t="str">
        <f>IF(ISBLANK(【入力シート】栽培計画書!$B$6),"",(【入力シート】栽培計画書!$B$6))</f>
        <v/>
      </c>
      <c r="C324" s="881" t="s">
        <v>881</v>
      </c>
      <c r="D324" s="881"/>
      <c r="E324" s="881"/>
      <c r="F324" s="882"/>
      <c r="G324" s="883" t="str">
        <f>IF(ISBLANK(【入力シート】栽培計画書!$Q$40),"",(【入力シート】栽培計画書!$Q$40))</f>
        <v/>
      </c>
      <c r="H324" s="884"/>
      <c r="I324" s="884"/>
      <c r="J324" s="884"/>
      <c r="K324" s="884"/>
      <c r="L324" s="884"/>
      <c r="M324" s="885"/>
      <c r="N324" s="590"/>
      <c r="O324" s="590"/>
      <c r="P324" s="636"/>
      <c r="Q324" s="608"/>
      <c r="R324" s="608"/>
      <c r="S324" s="608"/>
      <c r="T324" s="608"/>
      <c r="U324" s="608"/>
      <c r="V324" s="608"/>
      <c r="W324" s="608"/>
      <c r="X324" s="608"/>
      <c r="Y324" s="608"/>
      <c r="Z324" s="612"/>
      <c r="AA324" s="612"/>
      <c r="AB324" s="612"/>
      <c r="AC324" s="612"/>
      <c r="AD324" s="612"/>
      <c r="AE324" s="612"/>
      <c r="AF324" s="590"/>
      <c r="AG324" s="590"/>
      <c r="AH324" s="590"/>
      <c r="AI324" s="590"/>
      <c r="AJ324" s="590"/>
      <c r="AK324" s="590"/>
      <c r="AL324" s="590"/>
    </row>
    <row r="325" spans="1:38" s="591" customFormat="1" ht="44.1" customHeight="1" thickBot="1">
      <c r="A325" s="902"/>
      <c r="B325" s="866" t="str">
        <f>IF(ISBLANK(【入力シート】栽培計画書!$B$6),"",(【入力シート】栽培計画書!$B$6))</f>
        <v/>
      </c>
      <c r="C325" s="886" t="s">
        <v>882</v>
      </c>
      <c r="D325" s="887"/>
      <c r="E325" s="887"/>
      <c r="F325" s="888"/>
      <c r="G325" s="889" t="str">
        <f>IF(ISBLANK(【入力シート】栽培計画書!$U$40),"",(【入力シート】栽培計画書!$U$40))</f>
        <v/>
      </c>
      <c r="H325" s="890"/>
      <c r="I325" s="890"/>
      <c r="J325" s="890"/>
      <c r="K325" s="890"/>
      <c r="L325" s="890"/>
      <c r="M325" s="891"/>
      <c r="N325" s="590"/>
      <c r="O325" s="590"/>
      <c r="P325" s="636"/>
      <c r="Q325" s="608"/>
      <c r="R325" s="608"/>
      <c r="S325" s="608"/>
      <c r="T325" s="608"/>
      <c r="U325" s="608"/>
      <c r="V325" s="608"/>
      <c r="W325" s="608"/>
      <c r="X325" s="608"/>
      <c r="Y325" s="608"/>
      <c r="Z325" s="612"/>
      <c r="AA325" s="612"/>
      <c r="AB325" s="612"/>
      <c r="AC325" s="612"/>
      <c r="AD325" s="612"/>
      <c r="AE325" s="612"/>
      <c r="AF325" s="590"/>
      <c r="AG325" s="590"/>
      <c r="AH325" s="590"/>
      <c r="AI325" s="590"/>
      <c r="AJ325" s="590"/>
      <c r="AK325" s="590"/>
      <c r="AL325" s="590"/>
    </row>
    <row r="326" spans="1:38" ht="45" customHeight="1">
      <c r="A326" s="951" t="s">
        <v>29</v>
      </c>
      <c r="B326" s="951"/>
      <c r="C326" s="951"/>
      <c r="D326" s="951"/>
      <c r="E326" s="951"/>
      <c r="F326" s="951"/>
      <c r="G326" s="951"/>
      <c r="H326" s="951"/>
      <c r="I326" s="951"/>
      <c r="J326" s="951"/>
      <c r="K326" s="951"/>
      <c r="L326" s="951"/>
      <c r="M326" s="951"/>
      <c r="O326" s="574"/>
      <c r="P326" s="636"/>
      <c r="Q326" s="608"/>
      <c r="R326" s="608"/>
      <c r="S326" s="608"/>
      <c r="T326" s="608"/>
      <c r="U326" s="608"/>
      <c r="V326" s="608"/>
      <c r="W326" s="608"/>
      <c r="X326" s="608"/>
      <c r="Y326" s="608"/>
      <c r="Z326" s="612"/>
      <c r="AA326" s="612"/>
      <c r="AB326" s="612"/>
      <c r="AC326" s="612"/>
      <c r="AD326" s="612"/>
    </row>
    <row r="327" spans="1:38" ht="45" customHeight="1">
      <c r="A327" s="952" t="s">
        <v>30</v>
      </c>
      <c r="B327" s="952"/>
      <c r="C327" s="952"/>
      <c r="D327" s="952"/>
      <c r="E327" s="952"/>
      <c r="F327" s="952"/>
      <c r="G327" s="952"/>
      <c r="H327" s="952"/>
      <c r="I327" s="952"/>
      <c r="J327" s="952"/>
      <c r="K327" s="952"/>
      <c r="L327" s="952"/>
      <c r="M327" s="952"/>
      <c r="O327" s="574"/>
      <c r="P327" s="636"/>
      <c r="Q327" s="608"/>
      <c r="R327" s="608"/>
      <c r="S327" s="608"/>
      <c r="T327" s="608"/>
      <c r="U327" s="608"/>
      <c r="V327" s="608"/>
      <c r="W327" s="608"/>
      <c r="X327" s="608"/>
      <c r="Y327" s="608"/>
      <c r="Z327" s="612"/>
      <c r="AA327" s="612"/>
      <c r="AB327" s="612"/>
      <c r="AC327" s="612"/>
      <c r="AD327" s="612"/>
    </row>
    <row r="328" spans="1:38" ht="45" customHeight="1">
      <c r="A328" s="952" t="s">
        <v>855</v>
      </c>
      <c r="B328" s="952"/>
      <c r="C328" s="952"/>
      <c r="D328" s="952"/>
      <c r="E328" s="952"/>
      <c r="F328" s="952"/>
      <c r="G328" s="952"/>
      <c r="H328" s="952"/>
      <c r="I328" s="952"/>
      <c r="J328" s="952"/>
      <c r="K328" s="952"/>
      <c r="L328" s="952"/>
      <c r="M328" s="952"/>
      <c r="P328" s="636"/>
      <c r="Q328" s="608"/>
      <c r="R328" s="608"/>
      <c r="S328" s="608"/>
      <c r="T328" s="608"/>
      <c r="U328" s="608"/>
      <c r="V328" s="608"/>
      <c r="W328" s="608"/>
      <c r="X328" s="608"/>
      <c r="Y328" s="608"/>
      <c r="Z328" s="612"/>
      <c r="AA328" s="612"/>
      <c r="AB328" s="612"/>
      <c r="AC328" s="612"/>
      <c r="AD328" s="612"/>
    </row>
    <row r="329" spans="1:38" ht="18">
      <c r="A329" s="610"/>
      <c r="B329" s="610"/>
      <c r="C329" s="610"/>
      <c r="D329" s="611"/>
      <c r="E329" s="610"/>
      <c r="F329" s="610"/>
      <c r="G329" s="610"/>
      <c r="H329" s="610"/>
      <c r="I329" s="610"/>
      <c r="J329" s="610"/>
      <c r="K329" s="610"/>
      <c r="L329" s="610"/>
      <c r="M329" s="610"/>
      <c r="P329" s="636"/>
      <c r="Q329" s="608"/>
      <c r="R329" s="608"/>
      <c r="S329" s="608"/>
      <c r="T329" s="608"/>
      <c r="U329" s="608"/>
      <c r="V329" s="608"/>
      <c r="W329" s="608"/>
      <c r="X329" s="608"/>
      <c r="Y329" s="608"/>
      <c r="Z329" s="628"/>
      <c r="AA329" s="628"/>
      <c r="AB329" s="628"/>
      <c r="AC329" s="628"/>
      <c r="AD329" s="628"/>
    </row>
    <row r="330" spans="1:38" ht="42" customHeight="1">
      <c r="A330" s="903" t="s">
        <v>0</v>
      </c>
      <c r="B330" s="903"/>
      <c r="C330" s="903"/>
      <c r="D330" s="903"/>
      <c r="E330" s="903"/>
      <c r="F330" s="903"/>
      <c r="G330" s="903"/>
      <c r="H330" s="903"/>
      <c r="I330" s="903"/>
      <c r="J330" s="903"/>
      <c r="K330" s="903"/>
      <c r="L330" s="903"/>
      <c r="M330" s="903"/>
      <c r="Z330" s="612"/>
      <c r="AA330" s="630"/>
      <c r="AB330" s="612"/>
      <c r="AC330" s="612"/>
      <c r="AD330" s="612"/>
    </row>
    <row r="331" spans="1:38" ht="30">
      <c r="A331" s="904" t="s">
        <v>1</v>
      </c>
      <c r="B331" s="904"/>
      <c r="C331" s="930" t="str">
        <f>'申請書（別記様式第１号）'!$D$12&amp;""</f>
        <v/>
      </c>
      <c r="D331" s="930"/>
      <c r="E331" s="930"/>
      <c r="F331" s="930"/>
      <c r="G331" s="560"/>
      <c r="H331" s="560"/>
      <c r="I331" s="561"/>
      <c r="J331" s="561"/>
      <c r="K331" s="561"/>
      <c r="L331" s="561"/>
      <c r="M331" s="562" t="s">
        <v>705</v>
      </c>
      <c r="Z331" s="612"/>
      <c r="AA331" s="630"/>
      <c r="AB331" s="612"/>
      <c r="AC331" s="612"/>
      <c r="AD331" s="612"/>
    </row>
    <row r="332" spans="1:38" ht="19.5" thickBot="1">
      <c r="A332" s="905"/>
      <c r="B332" s="905"/>
      <c r="C332" s="567"/>
      <c r="D332" s="568"/>
      <c r="E332" s="567"/>
      <c r="F332" s="569"/>
      <c r="M332" s="570"/>
      <c r="Z332" s="612"/>
      <c r="AA332" s="630"/>
      <c r="AB332" s="612"/>
      <c r="AC332" s="612"/>
      <c r="AD332" s="612"/>
    </row>
    <row r="333" spans="1:38" ht="23.25" customHeight="1">
      <c r="A333" s="572" t="s">
        <v>2</v>
      </c>
      <c r="B333" s="906" t="s">
        <v>3</v>
      </c>
      <c r="C333" s="573" t="s">
        <v>2</v>
      </c>
      <c r="D333" s="909" t="s">
        <v>4</v>
      </c>
      <c r="E333" s="911" t="s">
        <v>5</v>
      </c>
      <c r="F333" s="912"/>
      <c r="G333" s="917" t="s">
        <v>6</v>
      </c>
      <c r="H333" s="918"/>
      <c r="I333" s="917" t="s">
        <v>7</v>
      </c>
      <c r="J333" s="918"/>
      <c r="K333" s="917" t="s">
        <v>8</v>
      </c>
      <c r="L333" s="921"/>
      <c r="M333" s="923" t="s">
        <v>9</v>
      </c>
      <c r="Z333" s="612"/>
      <c r="AA333" s="630"/>
      <c r="AB333" s="612"/>
      <c r="AC333" s="612"/>
      <c r="AD333" s="612"/>
    </row>
    <row r="334" spans="1:38" ht="23.25" customHeight="1">
      <c r="A334" s="926" t="s">
        <v>10</v>
      </c>
      <c r="B334" s="907"/>
      <c r="C334" s="574"/>
      <c r="D334" s="910"/>
      <c r="E334" s="913"/>
      <c r="F334" s="914"/>
      <c r="G334" s="919"/>
      <c r="H334" s="920"/>
      <c r="I334" s="919"/>
      <c r="J334" s="920"/>
      <c r="K334" s="919"/>
      <c r="L334" s="922"/>
      <c r="M334" s="924"/>
      <c r="Z334" s="612"/>
      <c r="AA334" s="630"/>
      <c r="AB334" s="612"/>
      <c r="AC334" s="612"/>
      <c r="AD334" s="612"/>
    </row>
    <row r="335" spans="1:38" ht="23.25" customHeight="1">
      <c r="A335" s="926"/>
      <c r="B335" s="907"/>
      <c r="C335" s="577" t="s">
        <v>11</v>
      </c>
      <c r="D335" s="910"/>
      <c r="E335" s="913"/>
      <c r="F335" s="914"/>
      <c r="G335" s="578" t="s">
        <v>12</v>
      </c>
      <c r="H335" s="579" t="s">
        <v>13</v>
      </c>
      <c r="I335" s="578" t="s">
        <v>14</v>
      </c>
      <c r="J335" s="579" t="s">
        <v>13</v>
      </c>
      <c r="K335" s="580" t="s">
        <v>12</v>
      </c>
      <c r="L335" s="579" t="s">
        <v>13</v>
      </c>
      <c r="M335" s="924"/>
      <c r="Z335" s="612"/>
      <c r="AA335" s="630"/>
      <c r="AB335" s="612"/>
      <c r="AC335" s="612"/>
      <c r="AD335" s="612"/>
    </row>
    <row r="336" spans="1:38" ht="23.25" customHeight="1">
      <c r="A336" s="926"/>
      <c r="B336" s="907"/>
      <c r="C336" s="577"/>
      <c r="D336" s="910"/>
      <c r="E336" s="913"/>
      <c r="F336" s="914"/>
      <c r="G336" s="928" t="s">
        <v>15</v>
      </c>
      <c r="H336" s="581" t="s">
        <v>16</v>
      </c>
      <c r="I336" s="928" t="s">
        <v>15</v>
      </c>
      <c r="J336" s="582" t="s">
        <v>17</v>
      </c>
      <c r="K336" s="928" t="s">
        <v>15</v>
      </c>
      <c r="L336" s="583" t="s">
        <v>18</v>
      </c>
      <c r="M336" s="924"/>
      <c r="Z336" s="612"/>
      <c r="AA336" s="630"/>
      <c r="AB336" s="612"/>
      <c r="AC336" s="612"/>
      <c r="AD336" s="612"/>
    </row>
    <row r="337" spans="1:38" ht="23.25" customHeight="1" thickBot="1">
      <c r="A337" s="927"/>
      <c r="B337" s="908"/>
      <c r="C337" s="613" t="s">
        <v>19</v>
      </c>
      <c r="D337" s="584" t="s">
        <v>20</v>
      </c>
      <c r="E337" s="915"/>
      <c r="F337" s="916"/>
      <c r="G337" s="929"/>
      <c r="H337" s="585" t="s">
        <v>21</v>
      </c>
      <c r="I337" s="929"/>
      <c r="J337" s="586" t="s">
        <v>22</v>
      </c>
      <c r="K337" s="929"/>
      <c r="L337" s="587" t="s">
        <v>23</v>
      </c>
      <c r="M337" s="925"/>
      <c r="Z337" s="612"/>
      <c r="AA337" s="630"/>
      <c r="AB337" s="612"/>
      <c r="AC337" s="612"/>
      <c r="AD337" s="612"/>
    </row>
    <row r="338" spans="1:38" s="591" customFormat="1" ht="24" customHeight="1">
      <c r="A338" s="900" t="str">
        <f>IF(ISBLANK(【入力シート】栽培計画書!$B$41),"",(【入力シート】栽培計画書!$B$41))</f>
        <v/>
      </c>
      <c r="B338" s="864" t="str">
        <f>IF(ISBLANK(【入力シート】栽培計画書!$C$41),"",(【入力シート】栽培計画書!$C$41))</f>
        <v/>
      </c>
      <c r="C338" s="867" t="str">
        <f>IF(ISBLANK(【入力シート】栽培計画書!$D$41),"",(【入力シート】栽培計画書!$D$41))</f>
        <v/>
      </c>
      <c r="D338" s="870" t="str">
        <f>IF(ISBLANK(【入力シート】栽培計画書!$F$41),"",(【入力シート】栽培計画書!$F$41))</f>
        <v/>
      </c>
      <c r="E338" s="659" t="str">
        <f>IF(ISBLANK(【入力シート】栽培計画書!$G$41),"",(【入力シート】栽培計画書!$G$41))</f>
        <v/>
      </c>
      <c r="F338" s="589" t="s">
        <v>878</v>
      </c>
      <c r="G338" s="873" t="str">
        <f>IF(ISBLANK(【入力シート】栽培計画書!$I$41),"",(【入力シート】栽培計画書!$I$41))</f>
        <v/>
      </c>
      <c r="H338" s="899" t="str">
        <f>IF(ISBLANK(【入力シート】栽培計画書!$J$41),"",IF(OR(【入力シート】栽培計画書!$I$41=List!$E$2,【入力シート】栽培計画書!$I$41=List!$E$4),【入力シート】栽培計画書!$J$41&amp;"kg/10a",IF(【入力シート】栽培計画書!$I$41=List!$E$3,"播種量"&amp;【入力シート】栽培計画書!$J$41&amp;"kg/10a","")))</f>
        <v/>
      </c>
      <c r="I338" s="873" t="str">
        <f>IF(ISBLANK(【入力シート】栽培計画書!$N$41),"",(【入力シート】栽培計画書!$N$41))</f>
        <v/>
      </c>
      <c r="J338" s="931" t="str">
        <f>IF(ISBLANK(【入力シート】栽培計画書!$P$41),"",(【入力シート】栽培計画書!$P$41))</f>
        <v/>
      </c>
      <c r="K338" s="873" t="str">
        <f>IF(ISBLANK(【入力シート】栽培計画書!$R$41),"",(【入力シート】栽培計画書!$R$41))</f>
        <v/>
      </c>
      <c r="L338" s="934" t="str">
        <f>IF(ISBLANK(【入力シート】栽培計画書!$T$41),"",(【入力シート】栽培計画書!$T$41))</f>
        <v/>
      </c>
      <c r="M338" s="937" t="str">
        <f>IF(ISBLANK(【入力シート】栽培計画書!$V$41),"",(【入力シート】栽培計画書!$V$41))</f>
        <v/>
      </c>
      <c r="N338" s="590"/>
      <c r="O338" s="590"/>
      <c r="P338" s="553"/>
      <c r="Q338" s="553"/>
      <c r="R338" s="553"/>
      <c r="S338" s="553"/>
      <c r="T338" s="553"/>
      <c r="U338" s="553"/>
      <c r="V338" s="553"/>
      <c r="W338" s="553"/>
      <c r="X338" s="553"/>
      <c r="Y338" s="553"/>
      <c r="Z338" s="612"/>
      <c r="AA338" s="630"/>
      <c r="AB338" s="612"/>
      <c r="AC338" s="612"/>
      <c r="AD338" s="612"/>
      <c r="AE338" s="612"/>
      <c r="AF338" s="590"/>
      <c r="AG338" s="590"/>
      <c r="AH338" s="590"/>
      <c r="AI338" s="590"/>
      <c r="AJ338" s="590"/>
      <c r="AK338" s="590"/>
      <c r="AL338" s="590"/>
    </row>
    <row r="339" spans="1:38" s="591" customFormat="1" ht="12" customHeight="1">
      <c r="A339" s="901"/>
      <c r="B339" s="865" t="str">
        <f>IF(ISBLANK(【入力シート】栽培計画書!$B$6),"",(【入力シート】栽培計画書!$B$6))</f>
        <v/>
      </c>
      <c r="C339" s="868" t="str">
        <f>IF(ISBLANK(【入力シート】栽培計画書!$B$6),"",(【入力シート】栽培計画書!$B$6))</f>
        <v/>
      </c>
      <c r="D339" s="871" t="str">
        <f>IF(ISBLANK(【入力シート】栽培計画書!$B$6),"",(【入力シート】栽培計画書!$B$6))</f>
        <v/>
      </c>
      <c r="E339" s="875" t="s">
        <v>879</v>
      </c>
      <c r="F339" s="876"/>
      <c r="G339" s="874" t="str">
        <f>IF(ISBLANK(【入力シート】栽培計画書!$B$6),"",(【入力シート】栽培計画書!$B$6))</f>
        <v/>
      </c>
      <c r="H339" s="879" t="str">
        <f>IF(ISBLANK(【入力シート】栽培計画書!$B$6),"",(【入力シート】栽培計画書!$B$6))</f>
        <v/>
      </c>
      <c r="I339" s="874" t="str">
        <f>IF(ISBLANK(【入力シート】栽培計画書!$B$6),"",(【入力シート】栽培計画書!$B$6))</f>
        <v/>
      </c>
      <c r="J339" s="932" t="str">
        <f>IF(ISBLANK(【入力シート】栽培計画書!$B$6),"",(【入力シート】栽培計画書!$B$6))</f>
        <v/>
      </c>
      <c r="K339" s="874" t="str">
        <f>IF(ISBLANK(【入力シート】栽培計画書!$B$6),"",(【入力シート】栽培計画書!$B$6))</f>
        <v/>
      </c>
      <c r="L339" s="935" t="str">
        <f>IF(ISBLANK(【入力シート】栽培計画書!$B$6),"",(【入力シート】栽培計画書!$B$6))</f>
        <v/>
      </c>
      <c r="M339" s="938" t="str">
        <f>IF(ISBLANK(【入力シート】栽培計画書!$B$6),"",(【入力シート】栽培計画書!$B$6))</f>
        <v/>
      </c>
      <c r="N339" s="590"/>
      <c r="O339" s="590"/>
      <c r="P339" s="553"/>
      <c r="Q339" s="553"/>
      <c r="R339" s="553"/>
      <c r="S339" s="553"/>
      <c r="T339" s="553"/>
      <c r="U339" s="553"/>
      <c r="V339" s="553"/>
      <c r="W339" s="553"/>
      <c r="X339" s="553"/>
      <c r="Y339" s="553"/>
      <c r="Z339" s="612"/>
      <c r="AA339" s="630"/>
      <c r="AB339" s="612"/>
      <c r="AC339" s="612"/>
      <c r="AD339" s="612"/>
      <c r="AE339" s="612"/>
      <c r="AF339" s="590"/>
      <c r="AG339" s="590"/>
      <c r="AH339" s="590"/>
      <c r="AI339" s="590"/>
      <c r="AJ339" s="590"/>
      <c r="AK339" s="590"/>
      <c r="AL339" s="590"/>
    </row>
    <row r="340" spans="1:38" s="591" customFormat="1" ht="12" customHeight="1">
      <c r="A340" s="901"/>
      <c r="B340" s="865" t="str">
        <f>IF(ISBLANK(【入力シート】栽培計画書!$B$6),"",(【入力シート】栽培計画書!$B$6))</f>
        <v/>
      </c>
      <c r="C340" s="869" t="str">
        <f>IF(ISBLANK(【入力シート】栽培計画書!$B$6),"",(【入力シート】栽培計画書!$B$6))</f>
        <v/>
      </c>
      <c r="D340" s="871" t="str">
        <f>IF(ISBLANK(【入力シート】栽培計画書!$B$6),"",(【入力シート】栽培計画書!$B$6))</f>
        <v/>
      </c>
      <c r="E340" s="875"/>
      <c r="F340" s="876"/>
      <c r="G340" s="877" t="str">
        <f>IF(ISBLANK(【入力シート】栽培計画書!$K$41),"",(【入力シート】栽培計画書!$K$41))</f>
        <v/>
      </c>
      <c r="H340" s="879" t="str">
        <f>IF(ISBLANK(【入力シート】栽培計画書!$L$41),"",IF(OR(【入力シート】栽培計画書!$K$41=List!$E$2,【入力シート】栽培計画書!$K$41=List!$E$4),【入力シート】栽培計画書!$L$41&amp;"kg/10a",IF(【入力シート】栽培計画書!$K$41=List!$E$3,"播種量"&amp;【入力シート】栽培計画書!$L$41&amp;"kg/10a","")))</f>
        <v/>
      </c>
      <c r="I340" s="877" t="str">
        <f>IF(ISBLANK(【入力シート】栽培計画書!$O$41),"",(【入力シート】栽培計画書!$O$41))</f>
        <v/>
      </c>
      <c r="J340" s="932" t="str">
        <f>IF(ISBLANK(【入力シート】栽培計画書!$N$6),"",(【入力シート】栽培計画書!$N$6))</f>
        <v/>
      </c>
      <c r="K340" s="877" t="str">
        <f>IF(ISBLANK(【入力シート】栽培計画書!$S$41),"",(【入力シート】栽培計画書!$S$41))</f>
        <v/>
      </c>
      <c r="L340" s="935" t="str">
        <f>IF(ISBLANK(【入力シート】栽培計画書!$N$6),"",(【入力シート】栽培計画書!$N$6))</f>
        <v/>
      </c>
      <c r="M340" s="938" t="str">
        <f>IF(ISBLANK(【入力シート】栽培計画書!$B$6),"",(【入力シート】栽培計画書!$B$6))</f>
        <v/>
      </c>
      <c r="N340" s="590"/>
      <c r="O340" s="590"/>
      <c r="P340" s="553"/>
      <c r="Q340" s="553"/>
      <c r="R340" s="553"/>
      <c r="S340" s="553"/>
      <c r="T340" s="553"/>
      <c r="U340" s="553"/>
      <c r="V340" s="553"/>
      <c r="W340" s="553"/>
      <c r="X340" s="553"/>
      <c r="Y340" s="553"/>
      <c r="Z340" s="612"/>
      <c r="AA340" s="630"/>
      <c r="AB340" s="612"/>
      <c r="AC340" s="612"/>
      <c r="AD340" s="612"/>
      <c r="AE340" s="612"/>
      <c r="AF340" s="590"/>
      <c r="AG340" s="590"/>
      <c r="AH340" s="590"/>
      <c r="AI340" s="590"/>
      <c r="AJ340" s="590"/>
      <c r="AK340" s="590"/>
      <c r="AL340" s="590"/>
    </row>
    <row r="341" spans="1:38" s="591" customFormat="1" ht="24" customHeight="1">
      <c r="A341" s="901"/>
      <c r="B341" s="865" t="str">
        <f>IF(ISBLANK(【入力シート】栽培計画書!$B$6),"",(【入力シート】栽培計画書!$B$6))</f>
        <v/>
      </c>
      <c r="C341" s="660" t="str">
        <f>IF(ISBLANK(【入力シート】栽培計画書!$E$41),"",(【入力シート】栽培計画書!$E$41))</f>
        <v/>
      </c>
      <c r="D341" s="872" t="str">
        <f>IF(ISBLANK(【入力シート】栽培計画書!$B$6),"",(【入力シート】栽培計画書!$B$6))</f>
        <v/>
      </c>
      <c r="E341" s="661" t="str">
        <f>IF(ISBLANK(【入力シート】栽培計画書!$H$41),"",(【入力シート】栽培計画書!$H$41))</f>
        <v/>
      </c>
      <c r="F341" s="592" t="s">
        <v>878</v>
      </c>
      <c r="G341" s="878" t="str">
        <f>IF(ISBLANK(【入力シート】栽培計画書!$B$6),"",(【入力シート】栽培計画書!$B$6))</f>
        <v/>
      </c>
      <c r="H341" s="880" t="str">
        <f>IF(ISBLANK(【入力シート】栽培計画書!$B$6),"",(【入力シート】栽培計画書!$B$6))</f>
        <v/>
      </c>
      <c r="I341" s="878" t="str">
        <f>IF(ISBLANK(【入力シート】栽培計画書!$B$6),"",(【入力シート】栽培計画書!$B$6))</f>
        <v/>
      </c>
      <c r="J341" s="933" t="str">
        <f>IF(ISBLANK(【入力シート】栽培計画書!$B$6),"",(【入力シート】栽培計画書!$B$6))</f>
        <v/>
      </c>
      <c r="K341" s="878" t="str">
        <f>IF(ISBLANK(【入力シート】栽培計画書!$B$6),"",(【入力シート】栽培計画書!$B$6))</f>
        <v/>
      </c>
      <c r="L341" s="936" t="str">
        <f>IF(ISBLANK(【入力シート】栽培計画書!$B$6),"",(【入力シート】栽培計画書!$B$6))</f>
        <v/>
      </c>
      <c r="M341" s="939" t="str">
        <f>IF(ISBLANK(【入力シート】栽培計画書!$B$6),"",(【入力シート】栽培計画書!$B$6))</f>
        <v/>
      </c>
      <c r="N341" s="590"/>
      <c r="O341" s="662" t="str">
        <f>IF(ISNUMBER(SEARCH("施設", C338)), "施設", IF(ISNUMBER(SEARCH("露地", C338)), "露地", "露地施設"))</f>
        <v>露地施設</v>
      </c>
      <c r="P341" s="612"/>
      <c r="Q341" s="651"/>
      <c r="R341" s="651"/>
      <c r="S341" s="651"/>
      <c r="T341" s="575"/>
      <c r="U341" s="651"/>
      <c r="V341" s="651"/>
      <c r="W341" s="651"/>
      <c r="X341" s="651"/>
      <c r="Y341" s="651"/>
      <c r="Z341" s="612"/>
      <c r="AA341" s="630"/>
      <c r="AB341" s="612"/>
      <c r="AC341" s="612"/>
      <c r="AD341" s="612"/>
      <c r="AE341" s="612"/>
      <c r="AF341" s="590"/>
      <c r="AG341" s="590"/>
      <c r="AH341" s="590"/>
      <c r="AI341" s="590"/>
      <c r="AJ341" s="590"/>
      <c r="AK341" s="590"/>
      <c r="AL341" s="590"/>
    </row>
    <row r="342" spans="1:38" s="591" customFormat="1" ht="44.1" customHeight="1">
      <c r="A342" s="901"/>
      <c r="B342" s="865" t="str">
        <f>IF(ISBLANK(【入力シート】栽培計画書!$B$6),"",(【入力シート】栽培計画書!$B$6))</f>
        <v/>
      </c>
      <c r="C342" s="892" t="s">
        <v>880</v>
      </c>
      <c r="D342" s="893"/>
      <c r="E342" s="894"/>
      <c r="F342" s="895"/>
      <c r="G342" s="896" t="str">
        <f>IF(ISBLANK(【入力シート】栽培計画書!$M$41),"",(【入力シート】栽培計画書!$M$41))</f>
        <v/>
      </c>
      <c r="H342" s="897"/>
      <c r="I342" s="897"/>
      <c r="J342" s="897"/>
      <c r="K342" s="897"/>
      <c r="L342" s="897"/>
      <c r="M342" s="898"/>
      <c r="N342" s="590"/>
      <c r="O342" s="590"/>
      <c r="P342" s="612"/>
      <c r="Q342" s="651"/>
      <c r="R342" s="651"/>
      <c r="S342" s="651"/>
      <c r="T342" s="575"/>
      <c r="U342" s="651"/>
      <c r="V342" s="651"/>
      <c r="W342" s="651"/>
      <c r="X342" s="651"/>
      <c r="Y342" s="651"/>
      <c r="Z342" s="612"/>
      <c r="AA342" s="630"/>
      <c r="AB342" s="612"/>
      <c r="AC342" s="612"/>
      <c r="AD342" s="612"/>
      <c r="AE342" s="612"/>
      <c r="AF342" s="590"/>
      <c r="AG342" s="590"/>
      <c r="AH342" s="590"/>
      <c r="AI342" s="590"/>
      <c r="AJ342" s="590"/>
      <c r="AK342" s="590"/>
      <c r="AL342" s="590"/>
    </row>
    <row r="343" spans="1:38" s="591" customFormat="1" ht="44.1" customHeight="1">
      <c r="A343" s="901"/>
      <c r="B343" s="865" t="str">
        <f>IF(ISBLANK(【入力シート】栽培計画書!$B$6),"",(【入力シート】栽培計画書!$B$6))</f>
        <v/>
      </c>
      <c r="C343" s="881" t="s">
        <v>881</v>
      </c>
      <c r="D343" s="881"/>
      <c r="E343" s="881"/>
      <c r="F343" s="882"/>
      <c r="G343" s="883" t="str">
        <f>IF(ISBLANK(【入力シート】栽培計画書!$Q$41),"",(【入力シート】栽培計画書!$Q$41))</f>
        <v/>
      </c>
      <c r="H343" s="884"/>
      <c r="I343" s="884"/>
      <c r="J343" s="884"/>
      <c r="K343" s="884"/>
      <c r="L343" s="884"/>
      <c r="M343" s="885"/>
      <c r="N343" s="590"/>
      <c r="O343" s="590"/>
      <c r="P343" s="612"/>
      <c r="Q343" s="651"/>
      <c r="R343" s="651"/>
      <c r="S343" s="651"/>
      <c r="T343" s="575"/>
      <c r="U343" s="651"/>
      <c r="V343" s="651"/>
      <c r="W343" s="651"/>
      <c r="X343" s="651"/>
      <c r="Y343" s="651"/>
      <c r="Z343" s="612"/>
      <c r="AA343" s="630"/>
      <c r="AB343" s="612"/>
      <c r="AC343" s="612"/>
      <c r="AD343" s="612"/>
      <c r="AE343" s="612"/>
      <c r="AF343" s="590"/>
      <c r="AG343" s="590"/>
      <c r="AH343" s="590"/>
      <c r="AI343" s="590"/>
      <c r="AJ343" s="590"/>
      <c r="AK343" s="590"/>
      <c r="AL343" s="590"/>
    </row>
    <row r="344" spans="1:38" s="591" customFormat="1" ht="44.1" customHeight="1" thickBot="1">
      <c r="A344" s="902"/>
      <c r="B344" s="866" t="str">
        <f>IF(ISBLANK(【入力シート】栽培計画書!$B$6),"",(【入力シート】栽培計画書!$B$6))</f>
        <v/>
      </c>
      <c r="C344" s="886" t="s">
        <v>882</v>
      </c>
      <c r="D344" s="887"/>
      <c r="E344" s="887"/>
      <c r="F344" s="888"/>
      <c r="G344" s="889" t="str">
        <f>IF(ISBLANK(【入力シート】栽培計画書!$U$41),"",(【入力シート】栽培計画書!$U$41))</f>
        <v/>
      </c>
      <c r="H344" s="890"/>
      <c r="I344" s="890"/>
      <c r="J344" s="890"/>
      <c r="K344" s="890"/>
      <c r="L344" s="890"/>
      <c r="M344" s="891"/>
      <c r="N344" s="590"/>
      <c r="O344" s="590"/>
      <c r="P344" s="612"/>
      <c r="Q344" s="651"/>
      <c r="R344" s="651"/>
      <c r="S344" s="651"/>
      <c r="T344" s="575"/>
      <c r="U344" s="651"/>
      <c r="V344" s="651"/>
      <c r="W344" s="651"/>
      <c r="X344" s="651"/>
      <c r="Y344" s="651"/>
      <c r="Z344" s="612"/>
      <c r="AA344" s="630"/>
      <c r="AB344" s="612"/>
      <c r="AC344" s="612"/>
      <c r="AD344" s="612"/>
      <c r="AE344" s="612"/>
      <c r="AF344" s="590"/>
      <c r="AG344" s="590"/>
      <c r="AH344" s="590"/>
      <c r="AI344" s="590"/>
      <c r="AJ344" s="590"/>
      <c r="AK344" s="590"/>
      <c r="AL344" s="590"/>
    </row>
    <row r="345" spans="1:38" s="591" customFormat="1" ht="24" customHeight="1">
      <c r="A345" s="900" t="str">
        <f>IF(ISBLANK(【入力シート】栽培計画書!$B$42),"",(【入力シート】栽培計画書!$B$42))</f>
        <v/>
      </c>
      <c r="B345" s="864" t="str">
        <f>IF(ISBLANK(【入力シート】栽培計画書!$C$42),"",(【入力シート】栽培計画書!$C$42))</f>
        <v/>
      </c>
      <c r="C345" s="867" t="str">
        <f>IF(ISBLANK(【入力シート】栽培計画書!$D$42),"",(【入力シート】栽培計画書!$D$42))</f>
        <v/>
      </c>
      <c r="D345" s="870" t="str">
        <f>IF(ISBLANK(【入力シート】栽培計画書!$F$42),"",(【入力シート】栽培計画書!$F$42))</f>
        <v/>
      </c>
      <c r="E345" s="659" t="str">
        <f>IF(ISBLANK(【入力シート】栽培計画書!$G$42),"",(【入力シート】栽培計画書!$G$42))</f>
        <v/>
      </c>
      <c r="F345" s="589" t="s">
        <v>878</v>
      </c>
      <c r="G345" s="873" t="str">
        <f>IF(ISBLANK(【入力シート】栽培計画書!$I$42),"",(【入力シート】栽培計画書!$I$42))</f>
        <v/>
      </c>
      <c r="H345" s="899" t="str">
        <f>IF(ISBLANK(【入力シート】栽培計画書!$J$42),"",IF(OR(【入力シート】栽培計画書!$I$42=List!$E$2,【入力シート】栽培計画書!$I$42=List!$E$4),【入力シート】栽培計画書!$J$42&amp;"kg/10a",IF(【入力シート】栽培計画書!$I$42=List!$E$3,"播種量"&amp;【入力シート】栽培計画書!$J$42&amp;"kg/10a","")))</f>
        <v/>
      </c>
      <c r="I345" s="873" t="str">
        <f>IF(ISBLANK(【入力シート】栽培計画書!$N$42),"",(【入力シート】栽培計画書!$N$42))</f>
        <v/>
      </c>
      <c r="J345" s="931" t="str">
        <f>IF(ISBLANK(【入力シート】栽培計画書!$P$42),"",(【入力シート】栽培計画書!$P$42))</f>
        <v/>
      </c>
      <c r="K345" s="873" t="str">
        <f>IF(ISBLANK(【入力シート】栽培計画書!$R$42),"",(【入力シート】栽培計画書!$R$42))</f>
        <v/>
      </c>
      <c r="L345" s="934" t="str">
        <f>IF(ISBLANK(【入力シート】栽培計画書!$T$42),"",(【入力シート】栽培計画書!$T$42))</f>
        <v/>
      </c>
      <c r="M345" s="937" t="str">
        <f>IF(ISBLANK(【入力シート】栽培計画書!$V$42),"",(【入力シート】栽培計画書!$V$42))</f>
        <v/>
      </c>
      <c r="N345" s="590"/>
      <c r="O345" s="590"/>
      <c r="P345" s="612"/>
      <c r="Q345" s="651"/>
      <c r="R345" s="651"/>
      <c r="S345" s="651"/>
      <c r="T345" s="575"/>
      <c r="U345" s="651"/>
      <c r="V345" s="651"/>
      <c r="W345" s="651"/>
      <c r="X345" s="651"/>
      <c r="Y345" s="651"/>
      <c r="Z345" s="612"/>
      <c r="AA345" s="630"/>
      <c r="AB345" s="612"/>
      <c r="AC345" s="612"/>
      <c r="AD345" s="612"/>
      <c r="AE345" s="612"/>
      <c r="AF345" s="590"/>
      <c r="AG345" s="590"/>
      <c r="AH345" s="590"/>
      <c r="AI345" s="590"/>
      <c r="AJ345" s="590"/>
      <c r="AK345" s="590"/>
      <c r="AL345" s="590"/>
    </row>
    <row r="346" spans="1:38" s="591" customFormat="1" ht="12" customHeight="1">
      <c r="A346" s="901"/>
      <c r="B346" s="865" t="str">
        <f>IF(ISBLANK(【入力シート】栽培計画書!$B$6),"",(【入力シート】栽培計画書!$B$6))</f>
        <v/>
      </c>
      <c r="C346" s="868" t="str">
        <f>IF(ISBLANK(【入力シート】栽培計画書!$B$6),"",(【入力シート】栽培計画書!$B$6))</f>
        <v/>
      </c>
      <c r="D346" s="871" t="str">
        <f>IF(ISBLANK(【入力シート】栽培計画書!$B$6),"",(【入力シート】栽培計画書!$B$6))</f>
        <v/>
      </c>
      <c r="E346" s="875" t="s">
        <v>879</v>
      </c>
      <c r="F346" s="876"/>
      <c r="G346" s="874" t="str">
        <f>IF(ISBLANK(【入力シート】栽培計画書!$B$6),"",(【入力シート】栽培計画書!$B$6))</f>
        <v/>
      </c>
      <c r="H346" s="879" t="str">
        <f>IF(ISBLANK(【入力シート】栽培計画書!$B$6),"",(【入力シート】栽培計画書!$B$6))</f>
        <v/>
      </c>
      <c r="I346" s="874" t="str">
        <f>IF(ISBLANK(【入力シート】栽培計画書!$B$6),"",(【入力シート】栽培計画書!$B$6))</f>
        <v/>
      </c>
      <c r="J346" s="932" t="str">
        <f>IF(ISBLANK(【入力シート】栽培計画書!$B$6),"",(【入力シート】栽培計画書!$B$6))</f>
        <v/>
      </c>
      <c r="K346" s="874" t="str">
        <f>IF(ISBLANK(【入力シート】栽培計画書!$B$6),"",(【入力シート】栽培計画書!$B$6))</f>
        <v/>
      </c>
      <c r="L346" s="935" t="str">
        <f>IF(ISBLANK(【入力シート】栽培計画書!$B$6),"",(【入力シート】栽培計画書!$B$6))</f>
        <v/>
      </c>
      <c r="M346" s="938" t="str">
        <f>IF(ISBLANK(【入力シート】栽培計画書!$B$6),"",(【入力シート】栽培計画書!$B$6))</f>
        <v/>
      </c>
      <c r="N346" s="590"/>
      <c r="O346" s="590"/>
      <c r="P346" s="612"/>
      <c r="Q346" s="651"/>
      <c r="R346" s="651"/>
      <c r="S346" s="651"/>
      <c r="T346" s="575"/>
      <c r="U346" s="651"/>
      <c r="V346" s="651"/>
      <c r="W346" s="651"/>
      <c r="X346" s="651"/>
      <c r="Y346" s="651"/>
      <c r="Z346" s="612"/>
      <c r="AA346" s="630"/>
      <c r="AB346" s="612"/>
      <c r="AC346" s="612"/>
      <c r="AD346" s="612"/>
      <c r="AE346" s="612"/>
      <c r="AF346" s="590"/>
      <c r="AG346" s="590"/>
      <c r="AH346" s="590"/>
      <c r="AI346" s="590"/>
      <c r="AJ346" s="590"/>
      <c r="AK346" s="590"/>
      <c r="AL346" s="590"/>
    </row>
    <row r="347" spans="1:38" s="591" customFormat="1" ht="12" customHeight="1">
      <c r="A347" s="901"/>
      <c r="B347" s="865" t="str">
        <f>IF(ISBLANK(【入力シート】栽培計画書!$B$6),"",(【入力シート】栽培計画書!$B$6))</f>
        <v/>
      </c>
      <c r="C347" s="869" t="str">
        <f>IF(ISBLANK(【入力シート】栽培計画書!$B$6),"",(【入力シート】栽培計画書!$B$6))</f>
        <v/>
      </c>
      <c r="D347" s="871" t="str">
        <f>IF(ISBLANK(【入力シート】栽培計画書!$B$6),"",(【入力シート】栽培計画書!$B$6))</f>
        <v/>
      </c>
      <c r="E347" s="875"/>
      <c r="F347" s="876"/>
      <c r="G347" s="877" t="str">
        <f>IF(ISBLANK(【入力シート】栽培計画書!$K$42),"",(【入力シート】栽培計画書!$K$42))</f>
        <v/>
      </c>
      <c r="H347" s="879" t="str">
        <f>IF(ISBLANK(【入力シート】栽培計画書!$L$42),"",IF(OR(【入力シート】栽培計画書!$K$42=List!$E$2,【入力シート】栽培計画書!$K$42=List!$E$4),【入力シート】栽培計画書!$L$42&amp;"kg/10a",IF(【入力シート】栽培計画書!$K$42=List!$E$3,"播種量"&amp;【入力シート】栽培計画書!$L$42&amp;"kg/10a","")))</f>
        <v/>
      </c>
      <c r="I347" s="877" t="str">
        <f>IF(ISBLANK(【入力シート】栽培計画書!$O$42),"",(【入力シート】栽培計画書!$O$42))</f>
        <v/>
      </c>
      <c r="J347" s="932" t="str">
        <f>IF(ISBLANK(【入力シート】栽培計画書!$N$6),"",(【入力シート】栽培計画書!$N$6))</f>
        <v/>
      </c>
      <c r="K347" s="877" t="str">
        <f>IF(ISBLANK(【入力シート】栽培計画書!$S$42),"",(【入力シート】栽培計画書!$S$42))</f>
        <v/>
      </c>
      <c r="L347" s="935" t="str">
        <f>IF(ISBLANK(【入力シート】栽培計画書!$N$6),"",(【入力シート】栽培計画書!$N$6))</f>
        <v/>
      </c>
      <c r="M347" s="938" t="str">
        <f>IF(ISBLANK(【入力シート】栽培計画書!$B$6),"",(【入力シート】栽培計画書!$B$6))</f>
        <v/>
      </c>
      <c r="N347" s="590"/>
      <c r="O347" s="590"/>
      <c r="P347" s="612"/>
      <c r="Q347" s="651"/>
      <c r="R347" s="651"/>
      <c r="S347" s="651"/>
      <c r="T347" s="575"/>
      <c r="U347" s="651"/>
      <c r="V347" s="651"/>
      <c r="W347" s="651"/>
      <c r="X347" s="651"/>
      <c r="Y347" s="651"/>
      <c r="Z347" s="612"/>
      <c r="AA347" s="630"/>
      <c r="AB347" s="612"/>
      <c r="AC347" s="612"/>
      <c r="AD347" s="612"/>
      <c r="AE347" s="612"/>
      <c r="AF347" s="590"/>
      <c r="AG347" s="590"/>
      <c r="AH347" s="590"/>
      <c r="AI347" s="590"/>
      <c r="AJ347" s="590"/>
      <c r="AK347" s="590"/>
      <c r="AL347" s="590"/>
    </row>
    <row r="348" spans="1:38" s="591" customFormat="1" ht="24" customHeight="1">
      <c r="A348" s="901"/>
      <c r="B348" s="865" t="str">
        <f>IF(ISBLANK(【入力シート】栽培計画書!$B$6),"",(【入力シート】栽培計画書!$B$6))</f>
        <v/>
      </c>
      <c r="C348" s="660" t="str">
        <f>IF(ISBLANK(【入力シート】栽培計画書!$E$42),"",(【入力シート】栽培計画書!$E$42))</f>
        <v/>
      </c>
      <c r="D348" s="872" t="str">
        <f>IF(ISBLANK(【入力シート】栽培計画書!$B$6),"",(【入力シート】栽培計画書!$B$6))</f>
        <v/>
      </c>
      <c r="E348" s="661" t="str">
        <f>IF(ISBLANK(【入力シート】栽培計画書!$H$42),"",(【入力シート】栽培計画書!$H$42))</f>
        <v/>
      </c>
      <c r="F348" s="592" t="s">
        <v>878</v>
      </c>
      <c r="G348" s="878" t="str">
        <f>IF(ISBLANK(【入力シート】栽培計画書!$B$6),"",(【入力シート】栽培計画書!$B$6))</f>
        <v/>
      </c>
      <c r="H348" s="880" t="str">
        <f>IF(ISBLANK(【入力シート】栽培計画書!$B$6),"",(【入力シート】栽培計画書!$B$6))</f>
        <v/>
      </c>
      <c r="I348" s="878" t="str">
        <f>IF(ISBLANK(【入力シート】栽培計画書!$B$6),"",(【入力シート】栽培計画書!$B$6))</f>
        <v/>
      </c>
      <c r="J348" s="933" t="str">
        <f>IF(ISBLANK(【入力シート】栽培計画書!$B$6),"",(【入力シート】栽培計画書!$B$6))</f>
        <v/>
      </c>
      <c r="K348" s="878" t="str">
        <f>IF(ISBLANK(【入力シート】栽培計画書!$B$6),"",(【入力シート】栽培計画書!$B$6))</f>
        <v/>
      </c>
      <c r="L348" s="936" t="str">
        <f>IF(ISBLANK(【入力シート】栽培計画書!$B$6),"",(【入力シート】栽培計画書!$B$6))</f>
        <v/>
      </c>
      <c r="M348" s="939" t="str">
        <f>IF(ISBLANK(【入力シート】栽培計画書!$B$6),"",(【入力シート】栽培計画書!$B$6))</f>
        <v/>
      </c>
      <c r="N348" s="590"/>
      <c r="O348" s="663" t="str">
        <f>IF(ISNUMBER(SEARCH("施設", C345)), "施設", IF(ISNUMBER(SEARCH("露地", C345)), "露地", "露地施設"))</f>
        <v>露地施設</v>
      </c>
      <c r="P348" s="612"/>
      <c r="Q348" s="651"/>
      <c r="R348" s="651"/>
      <c r="S348" s="651"/>
      <c r="T348" s="575"/>
      <c r="U348" s="651"/>
      <c r="V348" s="651"/>
      <c r="W348" s="651"/>
      <c r="X348" s="651"/>
      <c r="Y348" s="651"/>
      <c r="Z348" s="612"/>
      <c r="AA348" s="630"/>
      <c r="AB348" s="612"/>
      <c r="AC348" s="612"/>
      <c r="AD348" s="612"/>
      <c r="AE348" s="612"/>
      <c r="AF348" s="590"/>
      <c r="AG348" s="590"/>
      <c r="AH348" s="590"/>
      <c r="AI348" s="590"/>
      <c r="AJ348" s="590"/>
      <c r="AK348" s="590"/>
      <c r="AL348" s="590"/>
    </row>
    <row r="349" spans="1:38" s="591" customFormat="1" ht="44.1" customHeight="1">
      <c r="A349" s="901"/>
      <c r="B349" s="865" t="str">
        <f>IF(ISBLANK(【入力シート】栽培計画書!$B$6),"",(【入力シート】栽培計画書!$B$6))</f>
        <v/>
      </c>
      <c r="C349" s="892" t="s">
        <v>880</v>
      </c>
      <c r="D349" s="893"/>
      <c r="E349" s="894"/>
      <c r="F349" s="895"/>
      <c r="G349" s="896" t="str">
        <f>IF(ISBLANK(【入力シート】栽培計画書!$M$42),"",(【入力シート】栽培計画書!$M$42))</f>
        <v/>
      </c>
      <c r="H349" s="897"/>
      <c r="I349" s="897"/>
      <c r="J349" s="897"/>
      <c r="K349" s="897"/>
      <c r="L349" s="897"/>
      <c r="M349" s="898"/>
      <c r="N349" s="590"/>
      <c r="O349" s="590"/>
      <c r="P349" s="612"/>
      <c r="Q349" s="651"/>
      <c r="R349" s="651"/>
      <c r="S349" s="651"/>
      <c r="T349" s="575"/>
      <c r="U349" s="651"/>
      <c r="V349" s="651"/>
      <c r="W349" s="651"/>
      <c r="X349" s="651"/>
      <c r="Y349" s="651"/>
      <c r="Z349" s="612"/>
      <c r="AA349" s="630"/>
      <c r="AB349" s="612"/>
      <c r="AC349" s="612"/>
      <c r="AD349" s="612"/>
      <c r="AE349" s="612"/>
      <c r="AF349" s="590"/>
      <c r="AG349" s="590"/>
      <c r="AH349" s="590"/>
      <c r="AI349" s="590"/>
      <c r="AJ349" s="590"/>
      <c r="AK349" s="590"/>
      <c r="AL349" s="590"/>
    </row>
    <row r="350" spans="1:38" s="591" customFormat="1" ht="44.1" customHeight="1">
      <c r="A350" s="901"/>
      <c r="B350" s="865" t="str">
        <f>IF(ISBLANK(【入力シート】栽培計画書!$B$6),"",(【入力シート】栽培計画書!$B$6))</f>
        <v/>
      </c>
      <c r="C350" s="881" t="s">
        <v>881</v>
      </c>
      <c r="D350" s="881"/>
      <c r="E350" s="881"/>
      <c r="F350" s="882"/>
      <c r="G350" s="883" t="str">
        <f>IF(ISBLANK(【入力シート】栽培計画書!$Q$42),"",(【入力シート】栽培計画書!$Q$42))</f>
        <v/>
      </c>
      <c r="H350" s="884"/>
      <c r="I350" s="884"/>
      <c r="J350" s="884"/>
      <c r="K350" s="884"/>
      <c r="L350" s="884"/>
      <c r="M350" s="885"/>
      <c r="N350" s="590"/>
      <c r="O350" s="590"/>
      <c r="P350" s="612"/>
      <c r="Q350" s="612"/>
      <c r="R350" s="612"/>
      <c r="S350" s="612"/>
      <c r="T350" s="612"/>
      <c r="U350" s="612"/>
      <c r="V350" s="612"/>
      <c r="W350" s="612"/>
      <c r="X350" s="612"/>
      <c r="Y350" s="612"/>
      <c r="Z350" s="612"/>
      <c r="AA350" s="630"/>
      <c r="AB350" s="612"/>
      <c r="AC350" s="612"/>
      <c r="AD350" s="612"/>
      <c r="AE350" s="612"/>
      <c r="AF350" s="590"/>
      <c r="AG350" s="590"/>
      <c r="AH350" s="590"/>
      <c r="AI350" s="590"/>
      <c r="AJ350" s="590"/>
      <c r="AK350" s="590"/>
      <c r="AL350" s="590"/>
    </row>
    <row r="351" spans="1:38" s="591" customFormat="1" ht="44.1" customHeight="1" thickBot="1">
      <c r="A351" s="902"/>
      <c r="B351" s="866" t="str">
        <f>IF(ISBLANK(【入力シート】栽培計画書!$B$6),"",(【入力シート】栽培計画書!$B$6))</f>
        <v/>
      </c>
      <c r="C351" s="886" t="s">
        <v>882</v>
      </c>
      <c r="D351" s="887"/>
      <c r="E351" s="887"/>
      <c r="F351" s="888"/>
      <c r="G351" s="889" t="str">
        <f>IF(ISBLANK(【入力シート】栽培計画書!$U$42),"",(【入力シート】栽培計画書!$U$42))</f>
        <v/>
      </c>
      <c r="H351" s="890"/>
      <c r="I351" s="890"/>
      <c r="J351" s="890"/>
      <c r="K351" s="890"/>
      <c r="L351" s="890"/>
      <c r="M351" s="891"/>
      <c r="N351" s="590"/>
      <c r="O351" s="590"/>
      <c r="P351" s="612"/>
      <c r="Q351" s="612"/>
      <c r="R351" s="612"/>
      <c r="S351" s="612"/>
      <c r="T351" s="612"/>
      <c r="U351" s="612"/>
      <c r="V351" s="612"/>
      <c r="W351" s="612"/>
      <c r="X351" s="612"/>
      <c r="Y351" s="612"/>
      <c r="Z351" s="553"/>
      <c r="AA351" s="553"/>
      <c r="AB351" s="553"/>
      <c r="AC351" s="553"/>
      <c r="AD351" s="553"/>
      <c r="AE351" s="612"/>
      <c r="AF351" s="590"/>
      <c r="AG351" s="590"/>
      <c r="AH351" s="597"/>
      <c r="AI351" s="590"/>
      <c r="AJ351" s="590"/>
      <c r="AK351" s="590"/>
      <c r="AL351" s="590"/>
    </row>
    <row r="352" spans="1:38" s="591" customFormat="1" ht="24" customHeight="1">
      <c r="A352" s="900" t="str">
        <f>IF(ISBLANK(【入力シート】栽培計画書!$B$43),"",(【入力シート】栽培計画書!$B$43))</f>
        <v/>
      </c>
      <c r="B352" s="864" t="str">
        <f>IF(ISBLANK(【入力シート】栽培計画書!$C$43),"",(【入力シート】栽培計画書!$C$43))</f>
        <v/>
      </c>
      <c r="C352" s="867" t="str">
        <f>IF(ISBLANK(【入力シート】栽培計画書!$D$43),"",(【入力シート】栽培計画書!$D$43))</f>
        <v/>
      </c>
      <c r="D352" s="870" t="str">
        <f>IF(ISBLANK(【入力シート】栽培計画書!$F$43),"",(【入力シート】栽培計画書!$F$43))</f>
        <v/>
      </c>
      <c r="E352" s="659" t="str">
        <f>IF(ISBLANK(【入力シート】栽培計画書!$G$43),"",(【入力シート】栽培計画書!$G$43))</f>
        <v/>
      </c>
      <c r="F352" s="589" t="s">
        <v>878</v>
      </c>
      <c r="G352" s="873" t="str">
        <f>IF(ISBLANK(【入力シート】栽培計画書!$I$43),"",(【入力シート】栽培計画書!$I$43))</f>
        <v/>
      </c>
      <c r="H352" s="899" t="str">
        <f>IF(ISBLANK(【入力シート】栽培計画書!$J$43),"",IF(OR(【入力シート】栽培計画書!$I$43=List!$E$2,【入力シート】栽培計画書!$I$43=List!$E$4),【入力シート】栽培計画書!$J$43&amp;"kg/10a",IF(【入力シート】栽培計画書!$I$43=List!$E$3,"播種量"&amp;【入力シート】栽培計画書!$J$43&amp;"kg/10a","")))</f>
        <v/>
      </c>
      <c r="I352" s="873" t="str">
        <f>IF(ISBLANK(【入力シート】栽培計画書!$N$43),"",(【入力シート】栽培計画書!$N$43))</f>
        <v/>
      </c>
      <c r="J352" s="931" t="str">
        <f>IF(ISBLANK(【入力シート】栽培計画書!$P$43),"",(【入力シート】栽培計画書!$P$43))</f>
        <v/>
      </c>
      <c r="K352" s="873" t="str">
        <f>IF(ISBLANK(【入力シート】栽培計画書!$R$43),"",(【入力シート】栽培計画書!$R$43))</f>
        <v/>
      </c>
      <c r="L352" s="934" t="str">
        <f>IF(ISBLANK(【入力シート】栽培計画書!$T$43),"",(【入力シート】栽培計画書!$T$43))</f>
        <v/>
      </c>
      <c r="M352" s="937" t="str">
        <f>IF(ISBLANK(【入力シート】栽培計画書!$V$43),"",(【入力シート】栽培計画書!$V$43))</f>
        <v/>
      </c>
      <c r="N352" s="590"/>
      <c r="O352" s="590"/>
      <c r="P352" s="612"/>
      <c r="Q352" s="649"/>
      <c r="R352" s="612"/>
      <c r="S352" s="612"/>
      <c r="T352" s="612"/>
      <c r="U352" s="612"/>
      <c r="V352" s="612"/>
      <c r="W352" s="612"/>
      <c r="X352" s="612"/>
      <c r="Y352" s="612"/>
      <c r="Z352" s="553"/>
      <c r="AA352" s="553"/>
      <c r="AB352" s="553"/>
      <c r="AC352" s="553"/>
      <c r="AD352" s="553"/>
      <c r="AE352" s="612"/>
      <c r="AF352" s="590"/>
      <c r="AG352" s="590"/>
      <c r="AH352" s="590"/>
      <c r="AI352" s="590"/>
      <c r="AJ352" s="590"/>
      <c r="AK352" s="590"/>
      <c r="AL352" s="590"/>
    </row>
    <row r="353" spans="1:38" s="591" customFormat="1" ht="12" customHeight="1">
      <c r="A353" s="901"/>
      <c r="B353" s="865" t="str">
        <f>IF(ISBLANK(【入力シート】栽培計画書!$B$6),"",(【入力シート】栽培計画書!$B$6))</f>
        <v/>
      </c>
      <c r="C353" s="868" t="str">
        <f>IF(ISBLANK(【入力シート】栽培計画書!$B$6),"",(【入力シート】栽培計画書!$B$6))</f>
        <v/>
      </c>
      <c r="D353" s="871" t="str">
        <f>IF(ISBLANK(【入力シート】栽培計画書!$B$6),"",(【入力シート】栽培計画書!$B$6))</f>
        <v/>
      </c>
      <c r="E353" s="875" t="s">
        <v>879</v>
      </c>
      <c r="F353" s="876"/>
      <c r="G353" s="874" t="str">
        <f>IF(ISBLANK(【入力シート】栽培計画書!$B$6),"",(【入力シート】栽培計画書!$B$6))</f>
        <v/>
      </c>
      <c r="H353" s="879" t="str">
        <f>IF(ISBLANK(【入力シート】栽培計画書!$B$6),"",(【入力シート】栽培計画書!$B$6))</f>
        <v/>
      </c>
      <c r="I353" s="874" t="str">
        <f>IF(ISBLANK(【入力シート】栽培計画書!$B$6),"",(【入力シート】栽培計画書!$B$6))</f>
        <v/>
      </c>
      <c r="J353" s="932" t="str">
        <f>IF(ISBLANK(【入力シート】栽培計画書!$B$6),"",(【入力シート】栽培計画書!$B$6))</f>
        <v/>
      </c>
      <c r="K353" s="874" t="str">
        <f>IF(ISBLANK(【入力シート】栽培計画書!$B$6),"",(【入力シート】栽培計画書!$B$6))</f>
        <v/>
      </c>
      <c r="L353" s="935" t="str">
        <f>IF(ISBLANK(【入力シート】栽培計画書!$B$6),"",(【入力シート】栽培計画書!$B$6))</f>
        <v/>
      </c>
      <c r="M353" s="938" t="str">
        <f>IF(ISBLANK(【入力シート】栽培計画書!$B$6),"",(【入力シート】栽培計画書!$B$6))</f>
        <v/>
      </c>
      <c r="N353" s="590"/>
      <c r="O353" s="590"/>
      <c r="P353" s="612"/>
      <c r="Q353" s="612"/>
      <c r="R353" s="612"/>
      <c r="S353" s="612"/>
      <c r="T353" s="612"/>
      <c r="U353" s="612"/>
      <c r="V353" s="612"/>
      <c r="W353" s="612"/>
      <c r="X353" s="612"/>
      <c r="Y353" s="612"/>
      <c r="Z353" s="553"/>
      <c r="AA353" s="553"/>
      <c r="AB353" s="553"/>
      <c r="AC353" s="553"/>
      <c r="AD353" s="553"/>
      <c r="AE353" s="612"/>
      <c r="AF353" s="590"/>
      <c r="AG353" s="590"/>
      <c r="AH353" s="590"/>
      <c r="AI353" s="590"/>
      <c r="AJ353" s="590"/>
      <c r="AK353" s="590"/>
      <c r="AL353" s="590"/>
    </row>
    <row r="354" spans="1:38" s="591" customFormat="1" ht="12" customHeight="1">
      <c r="A354" s="901"/>
      <c r="B354" s="865" t="str">
        <f>IF(ISBLANK(【入力シート】栽培計画書!$B$6),"",(【入力シート】栽培計画書!$B$6))</f>
        <v/>
      </c>
      <c r="C354" s="869" t="str">
        <f>IF(ISBLANK(【入力シート】栽培計画書!$B$6),"",(【入力シート】栽培計画書!$B$6))</f>
        <v/>
      </c>
      <c r="D354" s="871" t="str">
        <f>IF(ISBLANK(【入力シート】栽培計画書!$B$6),"",(【入力シート】栽培計画書!$B$6))</f>
        <v/>
      </c>
      <c r="E354" s="875"/>
      <c r="F354" s="876"/>
      <c r="G354" s="877" t="str">
        <f>IF(ISBLANK(【入力シート】栽培計画書!$K$43),"",(【入力シート】栽培計画書!$K$43))</f>
        <v/>
      </c>
      <c r="H354" s="879" t="str">
        <f>IF(ISBLANK(【入力シート】栽培計画書!$L$43),"",IF(OR(【入力シート】栽培計画書!$K$43=List!$E$2,【入力シート】栽培計画書!$K$43=List!$E$4),【入力シート】栽培計画書!$L$43&amp;"kg/10a",IF(【入力シート】栽培計画書!$K$43=List!$E$3,"播種量"&amp;【入力シート】栽培計画書!$L$43&amp;"kg/10a","")))</f>
        <v/>
      </c>
      <c r="I354" s="877" t="str">
        <f>IF(ISBLANK(【入力シート】栽培計画書!$O$43),"",(【入力シート】栽培計画書!$O$43))</f>
        <v/>
      </c>
      <c r="J354" s="932" t="str">
        <f>IF(ISBLANK(【入力シート】栽培計画書!$N$6),"",(【入力シート】栽培計画書!$N$6))</f>
        <v/>
      </c>
      <c r="K354" s="877" t="str">
        <f>IF(ISBLANK(【入力シート】栽培計画書!$S$43),"",(【入力シート】栽培計画書!$S$43))</f>
        <v/>
      </c>
      <c r="L354" s="935" t="str">
        <f>IF(ISBLANK(【入力シート】栽培計画書!$N$6),"",(【入力シート】栽培計画書!$N$6))</f>
        <v/>
      </c>
      <c r="M354" s="938" t="str">
        <f>IF(ISBLANK(【入力シート】栽培計画書!$B$6),"",(【入力シート】栽培計画書!$B$6))</f>
        <v/>
      </c>
      <c r="N354" s="590"/>
      <c r="O354" s="590"/>
      <c r="P354" s="650"/>
      <c r="Q354" s="608"/>
      <c r="R354" s="608"/>
      <c r="S354" s="608"/>
      <c r="T354" s="608"/>
      <c r="U354" s="608"/>
      <c r="V354" s="608"/>
      <c r="W354" s="608"/>
      <c r="X354" s="608"/>
      <c r="Y354" s="608"/>
      <c r="Z354" s="553"/>
      <c r="AA354" s="553"/>
      <c r="AB354" s="553"/>
      <c r="AC354" s="553"/>
      <c r="AD354" s="553"/>
      <c r="AE354" s="612"/>
      <c r="AF354" s="590"/>
      <c r="AG354" s="590"/>
      <c r="AH354" s="590"/>
      <c r="AI354" s="590"/>
      <c r="AJ354" s="590"/>
      <c r="AK354" s="590"/>
      <c r="AL354" s="590"/>
    </row>
    <row r="355" spans="1:38" s="591" customFormat="1" ht="24" customHeight="1">
      <c r="A355" s="901"/>
      <c r="B355" s="865" t="str">
        <f>IF(ISBLANK(【入力シート】栽培計画書!$B$6),"",(【入力シート】栽培計画書!$B$6))</f>
        <v/>
      </c>
      <c r="C355" s="660" t="str">
        <f>IF(ISBLANK(【入力シート】栽培計画書!$E$43),"",(【入力シート】栽培計画書!$E$43))</f>
        <v/>
      </c>
      <c r="D355" s="872" t="str">
        <f>IF(ISBLANK(【入力シート】栽培計画書!$B$6),"",(【入力シート】栽培計画書!$B$6))</f>
        <v/>
      </c>
      <c r="E355" s="661" t="str">
        <f>IF(ISBLANK(【入力シート】栽培計画書!$H$43),"",(【入力シート】栽培計画書!$H$43))</f>
        <v/>
      </c>
      <c r="F355" s="592" t="s">
        <v>878</v>
      </c>
      <c r="G355" s="878" t="str">
        <f>IF(ISBLANK(【入力シート】栽培計画書!$B$6),"",(【入力シート】栽培計画書!$B$6))</f>
        <v/>
      </c>
      <c r="H355" s="880" t="str">
        <f>IF(ISBLANK(【入力シート】栽培計画書!$B$6),"",(【入力シート】栽培計画書!$B$6))</f>
        <v/>
      </c>
      <c r="I355" s="878" t="str">
        <f>IF(ISBLANK(【入力シート】栽培計画書!$B$6),"",(【入力シート】栽培計画書!$B$6))</f>
        <v/>
      </c>
      <c r="J355" s="933" t="str">
        <f>IF(ISBLANK(【入力シート】栽培計画書!$B$6),"",(【入力シート】栽培計画書!$B$6))</f>
        <v/>
      </c>
      <c r="K355" s="878" t="str">
        <f>IF(ISBLANK(【入力シート】栽培計画書!$B$6),"",(【入力シート】栽培計画書!$B$6))</f>
        <v/>
      </c>
      <c r="L355" s="936" t="str">
        <f>IF(ISBLANK(【入力シート】栽培計画書!$B$6),"",(【入力シート】栽培計画書!$B$6))</f>
        <v/>
      </c>
      <c r="M355" s="939" t="str">
        <f>IF(ISBLANK(【入力シート】栽培計画書!$B$6),"",(【入力シート】栽培計画書!$B$6))</f>
        <v/>
      </c>
      <c r="N355" s="590"/>
      <c r="O355" s="663" t="str">
        <f>IF(ISNUMBER(SEARCH("施設", C352)), "施設", IF(ISNUMBER(SEARCH("露地", C352)), "露地", "露地施設"))</f>
        <v>露地施設</v>
      </c>
      <c r="P355" s="636"/>
      <c r="Q355" s="608"/>
      <c r="R355" s="608"/>
      <c r="S355" s="608"/>
      <c r="T355" s="608"/>
      <c r="U355" s="608"/>
      <c r="V355" s="608"/>
      <c r="W355" s="608"/>
      <c r="X355" s="608"/>
      <c r="Y355" s="608"/>
      <c r="Z355" s="553"/>
      <c r="AA355" s="553"/>
      <c r="AB355" s="553"/>
      <c r="AC355" s="553"/>
      <c r="AD355" s="553"/>
      <c r="AE355" s="612"/>
      <c r="AF355" s="590"/>
      <c r="AG355" s="590"/>
      <c r="AH355" s="590"/>
      <c r="AI355" s="590"/>
      <c r="AJ355" s="590"/>
      <c r="AK355" s="590"/>
      <c r="AL355" s="590"/>
    </row>
    <row r="356" spans="1:38" s="591" customFormat="1" ht="44.1" customHeight="1">
      <c r="A356" s="901"/>
      <c r="B356" s="865" t="str">
        <f>IF(ISBLANK(【入力シート】栽培計画書!$B$6),"",(【入力シート】栽培計画書!$B$6))</f>
        <v/>
      </c>
      <c r="C356" s="892" t="s">
        <v>880</v>
      </c>
      <c r="D356" s="893"/>
      <c r="E356" s="894"/>
      <c r="F356" s="895"/>
      <c r="G356" s="896" t="str">
        <f>IF(ISBLANK(【入力シート】栽培計画書!$M$43),"",(【入力シート】栽培計画書!$M$43))</f>
        <v/>
      </c>
      <c r="H356" s="897"/>
      <c r="I356" s="897"/>
      <c r="J356" s="897"/>
      <c r="K356" s="897"/>
      <c r="L356" s="897"/>
      <c r="M356" s="898"/>
      <c r="N356" s="590"/>
      <c r="O356" s="590"/>
      <c r="P356" s="636"/>
      <c r="Q356" s="608"/>
      <c r="R356" s="608"/>
      <c r="S356" s="608"/>
      <c r="T356" s="608"/>
      <c r="U356" s="608"/>
      <c r="V356" s="608"/>
      <c r="W356" s="608"/>
      <c r="X356" s="608"/>
      <c r="Y356" s="608"/>
      <c r="Z356" s="553"/>
      <c r="AA356" s="553"/>
      <c r="AB356" s="553"/>
      <c r="AC356" s="553"/>
      <c r="AD356" s="553"/>
      <c r="AE356" s="612"/>
      <c r="AF356" s="590"/>
      <c r="AG356" s="590"/>
      <c r="AH356" s="590"/>
      <c r="AI356" s="590"/>
      <c r="AJ356" s="590"/>
      <c r="AK356" s="590"/>
      <c r="AL356" s="590"/>
    </row>
    <row r="357" spans="1:38" s="591" customFormat="1" ht="44.1" customHeight="1">
      <c r="A357" s="901"/>
      <c r="B357" s="865" t="str">
        <f>IF(ISBLANK(【入力シート】栽培計画書!$B$6),"",(【入力シート】栽培計画書!$B$6))</f>
        <v/>
      </c>
      <c r="C357" s="881" t="s">
        <v>881</v>
      </c>
      <c r="D357" s="881"/>
      <c r="E357" s="881"/>
      <c r="F357" s="882"/>
      <c r="G357" s="883" t="str">
        <f>IF(ISBLANK(【入力シート】栽培計画書!$Q$43),"",(【入力シート】栽培計画書!$Q$43))</f>
        <v/>
      </c>
      <c r="H357" s="884"/>
      <c r="I357" s="884"/>
      <c r="J357" s="884"/>
      <c r="K357" s="884"/>
      <c r="L357" s="884"/>
      <c r="M357" s="885"/>
      <c r="N357" s="590"/>
      <c r="O357" s="590"/>
      <c r="P357" s="636"/>
      <c r="Q357" s="608"/>
      <c r="R357" s="608"/>
      <c r="S357" s="608"/>
      <c r="T357" s="608"/>
      <c r="U357" s="608"/>
      <c r="V357" s="608"/>
      <c r="W357" s="608"/>
      <c r="X357" s="608"/>
      <c r="Y357" s="608"/>
      <c r="Z357" s="553"/>
      <c r="AA357" s="553"/>
      <c r="AB357" s="553"/>
      <c r="AC357" s="553"/>
      <c r="AD357" s="553"/>
      <c r="AE357" s="612"/>
      <c r="AF357" s="590"/>
      <c r="AG357" s="590"/>
      <c r="AH357" s="590"/>
      <c r="AI357" s="590"/>
      <c r="AJ357" s="590"/>
      <c r="AK357" s="590"/>
      <c r="AL357" s="590"/>
    </row>
    <row r="358" spans="1:38" s="591" customFormat="1" ht="44.1" customHeight="1" thickBot="1">
      <c r="A358" s="902"/>
      <c r="B358" s="866" t="str">
        <f>IF(ISBLANK(【入力シート】栽培計画書!$B$6),"",(【入力シート】栽培計画書!$B$6))</f>
        <v/>
      </c>
      <c r="C358" s="886" t="s">
        <v>882</v>
      </c>
      <c r="D358" s="887"/>
      <c r="E358" s="887"/>
      <c r="F358" s="888"/>
      <c r="G358" s="889" t="str">
        <f>IF(ISBLANK(【入力シート】栽培計画書!$U$43),"",(【入力シート】栽培計画書!$U$43))</f>
        <v/>
      </c>
      <c r="H358" s="890"/>
      <c r="I358" s="890"/>
      <c r="J358" s="890"/>
      <c r="K358" s="890"/>
      <c r="L358" s="890"/>
      <c r="M358" s="891"/>
      <c r="N358" s="590"/>
      <c r="O358" s="590"/>
      <c r="P358" s="636"/>
      <c r="Q358" s="608"/>
      <c r="R358" s="608"/>
      <c r="S358" s="608"/>
      <c r="T358" s="608"/>
      <c r="U358" s="608"/>
      <c r="V358" s="608"/>
      <c r="W358" s="608"/>
      <c r="X358" s="608"/>
      <c r="Y358" s="608"/>
      <c r="Z358" s="553"/>
      <c r="AA358" s="553"/>
      <c r="AB358" s="553"/>
      <c r="AC358" s="553"/>
      <c r="AD358" s="553"/>
      <c r="AE358" s="612"/>
      <c r="AF358" s="590"/>
      <c r="AG358" s="590"/>
      <c r="AH358" s="590"/>
      <c r="AI358" s="590"/>
      <c r="AJ358" s="590"/>
      <c r="AK358" s="590"/>
      <c r="AL358" s="590"/>
    </row>
    <row r="359" spans="1:38" s="591" customFormat="1" ht="24" customHeight="1">
      <c r="A359" s="900" t="str">
        <f>IF(ISBLANK(【入力シート】栽培計画書!$B$44),"",(【入力シート】栽培計画書!$B$44))</f>
        <v/>
      </c>
      <c r="B359" s="864" t="str">
        <f>IF(ISBLANK(【入力シート】栽培計画書!$C$44),"",(【入力シート】栽培計画書!$C$44))</f>
        <v/>
      </c>
      <c r="C359" s="867" t="str">
        <f>IF(ISBLANK(【入力シート】栽培計画書!$D$44),"",(【入力シート】栽培計画書!$D$44))</f>
        <v/>
      </c>
      <c r="D359" s="870" t="str">
        <f>IF(ISBLANK(【入力シート】栽培計画書!$F$44),"",(【入力シート】栽培計画書!$F$44))</f>
        <v/>
      </c>
      <c r="E359" s="659" t="str">
        <f>IF(ISBLANK(【入力シート】栽培計画書!$G$44),"",(【入力シート】栽培計画書!$G$44))</f>
        <v/>
      </c>
      <c r="F359" s="589" t="s">
        <v>878</v>
      </c>
      <c r="G359" s="873" t="str">
        <f>IF(ISBLANK(【入力シート】栽培計画書!$I$44),"",(【入力シート】栽培計画書!$I$44))</f>
        <v/>
      </c>
      <c r="H359" s="899" t="str">
        <f>IF(ISBLANK(【入力シート】栽培計画書!$J$44),"",IF(OR(【入力シート】栽培計画書!$I$44=List!$E$2,【入力シート】栽培計画書!$I$44=List!$E$4),【入力シート】栽培計画書!$J$44&amp;"kg/10a",IF(【入力シート】栽培計画書!$I$44=List!$E$3,"播種量"&amp;【入力シート】栽培計画書!$J$44&amp;"kg/10a","")))</f>
        <v/>
      </c>
      <c r="I359" s="873" t="str">
        <f>IF(ISBLANK(【入力シート】栽培計画書!$N$44),"",(【入力シート】栽培計画書!$N$44))</f>
        <v/>
      </c>
      <c r="J359" s="931" t="str">
        <f>IF(ISBLANK(【入力シート】栽培計画書!$P$44),"",(【入力シート】栽培計画書!$P$44))</f>
        <v/>
      </c>
      <c r="K359" s="873" t="str">
        <f>IF(ISBLANK(【入力シート】栽培計画書!$R$44),"",(【入力シート】栽培計画書!$R$44))</f>
        <v/>
      </c>
      <c r="L359" s="934" t="str">
        <f>IF(ISBLANK(【入力シート】栽培計画書!$T$44),"",(【入力シート】栽培計画書!$T$44))</f>
        <v/>
      </c>
      <c r="M359" s="937" t="str">
        <f>IF(ISBLANK(【入力シート】栽培計画書!$V$44),"",(【入力シート】栽培計画書!$V$44))</f>
        <v/>
      </c>
      <c r="N359" s="590"/>
      <c r="O359" s="590"/>
      <c r="P359" s="636"/>
      <c r="Q359" s="608"/>
      <c r="R359" s="608"/>
      <c r="S359" s="608"/>
      <c r="T359" s="608"/>
      <c r="U359" s="608"/>
      <c r="V359" s="608"/>
      <c r="W359" s="608"/>
      <c r="X359" s="608"/>
      <c r="Y359" s="608"/>
      <c r="Z359" s="553"/>
      <c r="AA359" s="553"/>
      <c r="AB359" s="553"/>
      <c r="AC359" s="553"/>
      <c r="AD359" s="553"/>
      <c r="AE359" s="612"/>
      <c r="AF359" s="590"/>
      <c r="AG359" s="590"/>
      <c r="AH359" s="590"/>
      <c r="AI359" s="590"/>
      <c r="AJ359" s="590"/>
      <c r="AK359" s="590"/>
      <c r="AL359" s="590"/>
    </row>
    <row r="360" spans="1:38" s="591" customFormat="1" ht="12" customHeight="1">
      <c r="A360" s="901"/>
      <c r="B360" s="865" t="str">
        <f>IF(ISBLANK(【入力シート】栽培計画書!$B$6),"",(【入力シート】栽培計画書!$B$6))</f>
        <v/>
      </c>
      <c r="C360" s="868" t="str">
        <f>IF(ISBLANK(【入力シート】栽培計画書!$B$6),"",(【入力シート】栽培計画書!$B$6))</f>
        <v/>
      </c>
      <c r="D360" s="871" t="str">
        <f>IF(ISBLANK(【入力シート】栽培計画書!$B$6),"",(【入力シート】栽培計画書!$B$6))</f>
        <v/>
      </c>
      <c r="E360" s="875" t="s">
        <v>879</v>
      </c>
      <c r="F360" s="876"/>
      <c r="G360" s="874" t="str">
        <f>IF(ISBLANK(【入力シート】栽培計画書!$B$6),"",(【入力シート】栽培計画書!$B$6))</f>
        <v/>
      </c>
      <c r="H360" s="879" t="str">
        <f>IF(ISBLANK(【入力シート】栽培計画書!$B$6),"",(【入力シート】栽培計画書!$B$6))</f>
        <v/>
      </c>
      <c r="I360" s="874" t="str">
        <f>IF(ISBLANK(【入力シート】栽培計画書!$B$6),"",(【入力シート】栽培計画書!$B$6))</f>
        <v/>
      </c>
      <c r="J360" s="932" t="str">
        <f>IF(ISBLANK(【入力シート】栽培計画書!$B$6),"",(【入力シート】栽培計画書!$B$6))</f>
        <v/>
      </c>
      <c r="K360" s="874" t="str">
        <f>IF(ISBLANK(【入力シート】栽培計画書!$B$6),"",(【入力シート】栽培計画書!$B$6))</f>
        <v/>
      </c>
      <c r="L360" s="935" t="str">
        <f>IF(ISBLANK(【入力シート】栽培計画書!$B$6),"",(【入力シート】栽培計画書!$B$6))</f>
        <v/>
      </c>
      <c r="M360" s="938" t="str">
        <f>IF(ISBLANK(【入力シート】栽培計画書!$B$6),"",(【入力シート】栽培計画書!$B$6))</f>
        <v/>
      </c>
      <c r="N360" s="590"/>
      <c r="O360" s="590"/>
      <c r="P360" s="636"/>
      <c r="Q360" s="608"/>
      <c r="R360" s="608"/>
      <c r="S360" s="608"/>
      <c r="T360" s="608"/>
      <c r="U360" s="608"/>
      <c r="V360" s="608"/>
      <c r="W360" s="608"/>
      <c r="X360" s="608"/>
      <c r="Y360" s="608"/>
      <c r="Z360" s="553"/>
      <c r="AA360" s="553"/>
      <c r="AB360" s="553"/>
      <c r="AC360" s="553"/>
      <c r="AD360" s="553"/>
      <c r="AE360" s="612"/>
      <c r="AF360" s="590"/>
      <c r="AG360" s="590"/>
      <c r="AH360" s="590"/>
      <c r="AI360" s="590"/>
      <c r="AJ360" s="590"/>
      <c r="AK360" s="590"/>
      <c r="AL360" s="590"/>
    </row>
    <row r="361" spans="1:38" s="591" customFormat="1" ht="12" customHeight="1">
      <c r="A361" s="901"/>
      <c r="B361" s="865" t="str">
        <f>IF(ISBLANK(【入力シート】栽培計画書!$B$6),"",(【入力シート】栽培計画書!$B$6))</f>
        <v/>
      </c>
      <c r="C361" s="869" t="str">
        <f>IF(ISBLANK(【入力シート】栽培計画書!$B$6),"",(【入力シート】栽培計画書!$B$6))</f>
        <v/>
      </c>
      <c r="D361" s="871" t="str">
        <f>IF(ISBLANK(【入力シート】栽培計画書!$B$6),"",(【入力シート】栽培計画書!$B$6))</f>
        <v/>
      </c>
      <c r="E361" s="875"/>
      <c r="F361" s="876"/>
      <c r="G361" s="877" t="str">
        <f>IF(ISBLANK(【入力シート】栽培計画書!$K$44),"",(【入力シート】栽培計画書!$K$44))</f>
        <v/>
      </c>
      <c r="H361" s="879" t="str">
        <f>IF(ISBLANK(【入力シート】栽培計画書!$L$44),"",IF(OR(【入力シート】栽培計画書!$K$44=List!$E$2,【入力シート】栽培計画書!$K$44=List!$E$4),【入力シート】栽培計画書!$L$44&amp;"kg/10a",IF(【入力シート】栽培計画書!$K$44=List!$E$3,"播種量"&amp;【入力シート】栽培計画書!$L$44&amp;"kg/10a","")))</f>
        <v/>
      </c>
      <c r="I361" s="877" t="str">
        <f>IF(ISBLANK(【入力シート】栽培計画書!$O$44),"",(【入力シート】栽培計画書!$O$44))</f>
        <v/>
      </c>
      <c r="J361" s="932" t="str">
        <f>IF(ISBLANK(【入力シート】栽培計画書!$N$6),"",(【入力シート】栽培計画書!$N$6))</f>
        <v/>
      </c>
      <c r="K361" s="877" t="str">
        <f>IF(ISBLANK(【入力シート】栽培計画書!$S$44),"",(【入力シート】栽培計画書!$S$44))</f>
        <v/>
      </c>
      <c r="L361" s="935" t="str">
        <f>IF(ISBLANK(【入力シート】栽培計画書!$N$6),"",(【入力シート】栽培計画書!$N$6))</f>
        <v/>
      </c>
      <c r="M361" s="938" t="str">
        <f>IF(ISBLANK(【入力シート】栽培計画書!$B$6),"",(【入力シート】栽培計画書!$B$6))</f>
        <v/>
      </c>
      <c r="N361" s="590"/>
      <c r="O361" s="590"/>
      <c r="P361" s="636"/>
      <c r="Q361" s="608"/>
      <c r="R361" s="608"/>
      <c r="S361" s="608"/>
      <c r="T361" s="608"/>
      <c r="U361" s="608"/>
      <c r="V361" s="608"/>
      <c r="W361" s="608"/>
      <c r="X361" s="608"/>
      <c r="Y361" s="608"/>
      <c r="Z361" s="553"/>
      <c r="AA361" s="553"/>
      <c r="AB361" s="553"/>
      <c r="AC361" s="553"/>
      <c r="AD361" s="553"/>
      <c r="AE361" s="612"/>
      <c r="AF361" s="590"/>
      <c r="AG361" s="590"/>
      <c r="AH361" s="590"/>
      <c r="AI361" s="590"/>
      <c r="AJ361" s="590"/>
      <c r="AK361" s="590"/>
      <c r="AL361" s="590"/>
    </row>
    <row r="362" spans="1:38" s="591" customFormat="1" ht="24" customHeight="1">
      <c r="A362" s="901"/>
      <c r="B362" s="865" t="str">
        <f>IF(ISBLANK(【入力シート】栽培計画書!$B$6),"",(【入力シート】栽培計画書!$B$6))</f>
        <v/>
      </c>
      <c r="C362" s="660" t="str">
        <f>IF(ISBLANK(【入力シート】栽培計画書!$E$44),"",(【入力シート】栽培計画書!$E$44))</f>
        <v/>
      </c>
      <c r="D362" s="872" t="str">
        <f>IF(ISBLANK(【入力シート】栽培計画書!$B$6),"",(【入力シート】栽培計画書!$B$6))</f>
        <v/>
      </c>
      <c r="E362" s="661" t="str">
        <f>IF(ISBLANK(【入力シート】栽培計画書!$H$44),"",(【入力シート】栽培計画書!$H$44))</f>
        <v/>
      </c>
      <c r="F362" s="592" t="s">
        <v>878</v>
      </c>
      <c r="G362" s="878" t="str">
        <f>IF(ISBLANK(【入力シート】栽培計画書!$B$6),"",(【入力シート】栽培計画書!$B$6))</f>
        <v/>
      </c>
      <c r="H362" s="880" t="str">
        <f>IF(ISBLANK(【入力シート】栽培計画書!$B$6),"",(【入力シート】栽培計画書!$B$6))</f>
        <v/>
      </c>
      <c r="I362" s="878" t="str">
        <f>IF(ISBLANK(【入力シート】栽培計画書!$B$6),"",(【入力シート】栽培計画書!$B$6))</f>
        <v/>
      </c>
      <c r="J362" s="933" t="str">
        <f>IF(ISBLANK(【入力シート】栽培計画書!$B$6),"",(【入力シート】栽培計画書!$B$6))</f>
        <v/>
      </c>
      <c r="K362" s="878" t="str">
        <f>IF(ISBLANK(【入力シート】栽培計画書!$B$6),"",(【入力シート】栽培計画書!$B$6))</f>
        <v/>
      </c>
      <c r="L362" s="936" t="str">
        <f>IF(ISBLANK(【入力シート】栽培計画書!$B$6),"",(【入力シート】栽培計画書!$B$6))</f>
        <v/>
      </c>
      <c r="M362" s="939" t="str">
        <f>IF(ISBLANK(【入力シート】栽培計画書!$B$6),"",(【入力シート】栽培計画書!$B$6))</f>
        <v/>
      </c>
      <c r="N362" s="590"/>
      <c r="O362" s="663" t="str">
        <f>IF(ISNUMBER(SEARCH("施設", C359)), "施設", IF(ISNUMBER(SEARCH("露地", C359)), "露地", "露地施設"))</f>
        <v>露地施設</v>
      </c>
      <c r="P362" s="636"/>
      <c r="Q362" s="608"/>
      <c r="R362" s="608"/>
      <c r="S362" s="608"/>
      <c r="T362" s="608"/>
      <c r="U362" s="608"/>
      <c r="V362" s="608"/>
      <c r="W362" s="608"/>
      <c r="X362" s="608"/>
      <c r="Y362" s="608"/>
      <c r="Z362" s="553"/>
      <c r="AA362" s="553"/>
      <c r="AB362" s="553"/>
      <c r="AC362" s="553"/>
      <c r="AD362" s="553"/>
      <c r="AE362" s="612"/>
      <c r="AF362" s="590"/>
      <c r="AG362" s="590"/>
      <c r="AH362" s="590"/>
      <c r="AI362" s="590"/>
      <c r="AJ362" s="590"/>
      <c r="AK362" s="590"/>
      <c r="AL362" s="590"/>
    </row>
    <row r="363" spans="1:38" s="591" customFormat="1" ht="44.1" customHeight="1">
      <c r="A363" s="901"/>
      <c r="B363" s="865" t="str">
        <f>IF(ISBLANK(【入力シート】栽培計画書!$B$6),"",(【入力シート】栽培計画書!$B$6))</f>
        <v/>
      </c>
      <c r="C363" s="892" t="s">
        <v>880</v>
      </c>
      <c r="D363" s="893"/>
      <c r="E363" s="894"/>
      <c r="F363" s="895"/>
      <c r="G363" s="896" t="str">
        <f>IF(ISBLANK(【入力シート】栽培計画書!$M$44),"",(【入力シート】栽培計画書!$M$44))</f>
        <v/>
      </c>
      <c r="H363" s="897"/>
      <c r="I363" s="897"/>
      <c r="J363" s="897"/>
      <c r="K363" s="897"/>
      <c r="L363" s="897"/>
      <c r="M363" s="898"/>
      <c r="N363" s="590"/>
      <c r="O363" s="590"/>
      <c r="P363" s="636"/>
      <c r="Q363" s="608"/>
      <c r="R363" s="608"/>
      <c r="S363" s="608"/>
      <c r="T363" s="608"/>
      <c r="U363" s="608"/>
      <c r="V363" s="608"/>
      <c r="W363" s="608"/>
      <c r="X363" s="608"/>
      <c r="Y363" s="608"/>
      <c r="Z363" s="612"/>
      <c r="AA363" s="612"/>
      <c r="AB363" s="612"/>
      <c r="AC363" s="612"/>
      <c r="AD363" s="612"/>
      <c r="AE363" s="612"/>
      <c r="AF363" s="590"/>
      <c r="AG363" s="590"/>
      <c r="AH363" s="590"/>
      <c r="AI363" s="590"/>
      <c r="AJ363" s="590"/>
      <c r="AK363" s="590"/>
      <c r="AL363" s="590"/>
    </row>
    <row r="364" spans="1:38" s="591" customFormat="1" ht="44.1" customHeight="1">
      <c r="A364" s="901"/>
      <c r="B364" s="865" t="str">
        <f>IF(ISBLANK(【入力シート】栽培計画書!$B$6),"",(【入力シート】栽培計画書!$B$6))</f>
        <v/>
      </c>
      <c r="C364" s="881" t="s">
        <v>881</v>
      </c>
      <c r="D364" s="881"/>
      <c r="E364" s="881"/>
      <c r="F364" s="882"/>
      <c r="G364" s="883" t="str">
        <f>IF(ISBLANK(【入力シート】栽培計画書!$Q$44),"",(【入力シート】栽培計画書!$Q$44))</f>
        <v/>
      </c>
      <c r="H364" s="884"/>
      <c r="I364" s="884"/>
      <c r="J364" s="884"/>
      <c r="K364" s="884"/>
      <c r="L364" s="884"/>
      <c r="M364" s="885"/>
      <c r="N364" s="590"/>
      <c r="O364" s="590"/>
      <c r="P364" s="636"/>
      <c r="Q364" s="608"/>
      <c r="R364" s="608"/>
      <c r="S364" s="608"/>
      <c r="T364" s="608"/>
      <c r="U364" s="608"/>
      <c r="V364" s="608"/>
      <c r="W364" s="608"/>
      <c r="X364" s="608"/>
      <c r="Y364" s="608"/>
      <c r="Z364" s="612"/>
      <c r="AA364" s="612"/>
      <c r="AB364" s="612"/>
      <c r="AC364" s="612"/>
      <c r="AD364" s="612"/>
      <c r="AE364" s="612"/>
      <c r="AF364" s="590"/>
      <c r="AG364" s="590"/>
      <c r="AH364" s="590"/>
      <c r="AI364" s="590"/>
      <c r="AJ364" s="590"/>
      <c r="AK364" s="590"/>
      <c r="AL364" s="590"/>
    </row>
    <row r="365" spans="1:38" s="591" customFormat="1" ht="44.1" customHeight="1" thickBot="1">
      <c r="A365" s="902"/>
      <c r="B365" s="866" t="str">
        <f>IF(ISBLANK(【入力シート】栽培計画書!$B$6),"",(【入力シート】栽培計画書!$B$6))</f>
        <v/>
      </c>
      <c r="C365" s="886" t="s">
        <v>882</v>
      </c>
      <c r="D365" s="887"/>
      <c r="E365" s="887"/>
      <c r="F365" s="888"/>
      <c r="G365" s="889" t="str">
        <f>IF(ISBLANK(【入力シート】栽培計画書!$U$44),"",(【入力シート】栽培計画書!$U$44))</f>
        <v/>
      </c>
      <c r="H365" s="890"/>
      <c r="I365" s="890"/>
      <c r="J365" s="890"/>
      <c r="K365" s="890"/>
      <c r="L365" s="890"/>
      <c r="M365" s="891"/>
      <c r="N365" s="590"/>
      <c r="O365" s="590"/>
      <c r="P365" s="636"/>
      <c r="Q365" s="608"/>
      <c r="R365" s="608"/>
      <c r="S365" s="608"/>
      <c r="T365" s="608"/>
      <c r="U365" s="608"/>
      <c r="V365" s="608"/>
      <c r="W365" s="608"/>
      <c r="X365" s="608"/>
      <c r="Y365" s="608"/>
      <c r="Z365" s="612"/>
      <c r="AA365" s="612"/>
      <c r="AB365" s="612"/>
      <c r="AC365" s="612"/>
      <c r="AD365" s="612"/>
      <c r="AE365" s="612"/>
      <c r="AF365" s="590"/>
      <c r="AG365" s="590"/>
      <c r="AH365" s="590"/>
      <c r="AI365" s="590"/>
      <c r="AJ365" s="590"/>
      <c r="AK365" s="590"/>
      <c r="AL365" s="590"/>
    </row>
    <row r="366" spans="1:38" s="591" customFormat="1" ht="24" customHeight="1">
      <c r="A366" s="900" t="str">
        <f>IF(ISBLANK(【入力シート】栽培計画書!$B$45),"",(【入力シート】栽培計画書!$B$45))</f>
        <v/>
      </c>
      <c r="B366" s="864" t="str">
        <f>IF(ISBLANK(【入力シート】栽培計画書!$C$45),"",(【入力シート】栽培計画書!$C$45))</f>
        <v/>
      </c>
      <c r="C366" s="867" t="str">
        <f>IF(ISBLANK(【入力シート】栽培計画書!$D$45),"",(【入力シート】栽培計画書!$D$45))</f>
        <v/>
      </c>
      <c r="D366" s="870" t="str">
        <f>IF(ISBLANK(【入力シート】栽培計画書!$F$45),"",(【入力シート】栽培計画書!$F$45))</f>
        <v/>
      </c>
      <c r="E366" s="659" t="str">
        <f>IF(ISBLANK(【入力シート】栽培計画書!$G$45),"",(【入力シート】栽培計画書!$G$45))</f>
        <v/>
      </c>
      <c r="F366" s="589" t="s">
        <v>878</v>
      </c>
      <c r="G366" s="873" t="str">
        <f>IF(ISBLANK(【入力シート】栽培計画書!$I$45),"",(【入力シート】栽培計画書!$I$45))</f>
        <v/>
      </c>
      <c r="H366" s="899" t="str">
        <f>IF(ISBLANK(【入力シート】栽培計画書!$J$45),"",IF(OR(【入力シート】栽培計画書!$I$45=List!$E$2,【入力シート】栽培計画書!$I$45=List!$E$4),【入力シート】栽培計画書!$J$45&amp;"kg/10a",IF(【入力シート】栽培計画書!$I$45=List!$E$3,"播種量"&amp;【入力シート】栽培計画書!$J$45&amp;"kg/10a","")))</f>
        <v/>
      </c>
      <c r="I366" s="873" t="str">
        <f>IF(ISBLANK(【入力シート】栽培計画書!$N$45),"",(【入力シート】栽培計画書!$N$45))</f>
        <v/>
      </c>
      <c r="J366" s="931" t="str">
        <f>IF(ISBLANK(【入力シート】栽培計画書!$P$45),"",(【入力シート】栽培計画書!$P$45))</f>
        <v/>
      </c>
      <c r="K366" s="873" t="str">
        <f>IF(ISBLANK(【入力シート】栽培計画書!$R$45),"",(【入力シート】栽培計画書!$R$45))</f>
        <v/>
      </c>
      <c r="L366" s="934" t="str">
        <f>IF(ISBLANK(【入力シート】栽培計画書!$T$45),"",(【入力シート】栽培計画書!$T$45))</f>
        <v/>
      </c>
      <c r="M366" s="937" t="str">
        <f>IF(ISBLANK(【入力シート】栽培計画書!$V$45),"",(【入力シート】栽培計画書!$V$45))</f>
        <v/>
      </c>
      <c r="N366" s="590"/>
      <c r="O366" s="590"/>
      <c r="P366" s="636"/>
      <c r="Q366" s="608"/>
      <c r="R366" s="608"/>
      <c r="S366" s="608"/>
      <c r="T366" s="608"/>
      <c r="U366" s="608"/>
      <c r="V366" s="608"/>
      <c r="W366" s="608"/>
      <c r="X366" s="608"/>
      <c r="Y366" s="608"/>
      <c r="Z366" s="612"/>
      <c r="AA366" s="612"/>
      <c r="AB366" s="612"/>
      <c r="AC366" s="612"/>
      <c r="AD366" s="612"/>
      <c r="AE366" s="612"/>
      <c r="AF366" s="590"/>
      <c r="AG366" s="590"/>
      <c r="AH366" s="590"/>
      <c r="AI366" s="590"/>
      <c r="AJ366" s="590"/>
      <c r="AK366" s="590"/>
      <c r="AL366" s="590"/>
    </row>
    <row r="367" spans="1:38" s="591" customFormat="1" ht="12" customHeight="1">
      <c r="A367" s="901"/>
      <c r="B367" s="865" t="str">
        <f>IF(ISBLANK(【入力シート】栽培計画書!$B$6),"",(【入力シート】栽培計画書!$B$6))</f>
        <v/>
      </c>
      <c r="C367" s="868" t="str">
        <f>IF(ISBLANK(【入力シート】栽培計画書!$B$6),"",(【入力シート】栽培計画書!$B$6))</f>
        <v/>
      </c>
      <c r="D367" s="871" t="str">
        <f>IF(ISBLANK(【入力シート】栽培計画書!$B$6),"",(【入力シート】栽培計画書!$B$6))</f>
        <v/>
      </c>
      <c r="E367" s="875" t="s">
        <v>879</v>
      </c>
      <c r="F367" s="876"/>
      <c r="G367" s="874" t="str">
        <f>IF(ISBLANK(【入力シート】栽培計画書!$B$6),"",(【入力シート】栽培計画書!$B$6))</f>
        <v/>
      </c>
      <c r="H367" s="879" t="str">
        <f>IF(ISBLANK(【入力シート】栽培計画書!$B$6),"",(【入力シート】栽培計画書!$B$6))</f>
        <v/>
      </c>
      <c r="I367" s="874" t="str">
        <f>IF(ISBLANK(【入力シート】栽培計画書!$B$6),"",(【入力シート】栽培計画書!$B$6))</f>
        <v/>
      </c>
      <c r="J367" s="932" t="str">
        <f>IF(ISBLANK(【入力シート】栽培計画書!$B$6),"",(【入力シート】栽培計画書!$B$6))</f>
        <v/>
      </c>
      <c r="K367" s="874" t="str">
        <f>IF(ISBLANK(【入力シート】栽培計画書!$B$6),"",(【入力シート】栽培計画書!$B$6))</f>
        <v/>
      </c>
      <c r="L367" s="935" t="str">
        <f>IF(ISBLANK(【入力シート】栽培計画書!$B$6),"",(【入力シート】栽培計画書!$B$6))</f>
        <v/>
      </c>
      <c r="M367" s="938" t="str">
        <f>IF(ISBLANK(【入力シート】栽培計画書!$B$6),"",(【入力シート】栽培計画書!$B$6))</f>
        <v/>
      </c>
      <c r="N367" s="590"/>
      <c r="O367" s="590"/>
      <c r="P367" s="636"/>
      <c r="Q367" s="608"/>
      <c r="R367" s="608"/>
      <c r="S367" s="608"/>
      <c r="T367" s="608"/>
      <c r="U367" s="608"/>
      <c r="V367" s="608"/>
      <c r="W367" s="608"/>
      <c r="X367" s="608"/>
      <c r="Y367" s="608"/>
      <c r="Z367" s="612"/>
      <c r="AA367" s="612"/>
      <c r="AB367" s="612"/>
      <c r="AC367" s="612"/>
      <c r="AD367" s="612"/>
      <c r="AE367" s="612"/>
      <c r="AF367" s="590"/>
      <c r="AG367" s="590"/>
      <c r="AH367" s="590"/>
      <c r="AI367" s="590"/>
      <c r="AJ367" s="590"/>
      <c r="AK367" s="590"/>
      <c r="AL367" s="590"/>
    </row>
    <row r="368" spans="1:38" s="591" customFormat="1" ht="12" customHeight="1">
      <c r="A368" s="901"/>
      <c r="B368" s="865" t="str">
        <f>IF(ISBLANK(【入力シート】栽培計画書!$B$6),"",(【入力シート】栽培計画書!$B$6))</f>
        <v/>
      </c>
      <c r="C368" s="869" t="str">
        <f>IF(ISBLANK(【入力シート】栽培計画書!$B$6),"",(【入力シート】栽培計画書!$B$6))</f>
        <v/>
      </c>
      <c r="D368" s="871" t="str">
        <f>IF(ISBLANK(【入力シート】栽培計画書!$B$6),"",(【入力シート】栽培計画書!$B$6))</f>
        <v/>
      </c>
      <c r="E368" s="875"/>
      <c r="F368" s="876"/>
      <c r="G368" s="877" t="str">
        <f>IF(ISBLANK(【入力シート】栽培計画書!$K$45),"",(【入力シート】栽培計画書!$K$45))</f>
        <v/>
      </c>
      <c r="H368" s="949" t="str">
        <f>IF(ISBLANK(【入力シート】栽培計画書!$L$45),"",IF(OR(【入力シート】栽培計画書!$K$45=List!$E$2,【入力シート】栽培計画書!$K$45=List!$E$4),【入力シート】栽培計画書!$L$45&amp;"kg/10a",IF(【入力シート】栽培計画書!$K$45=List!$E$3,"播種量"&amp;【入力シート】栽培計画書!$L$45&amp;"kg/10a","")))</f>
        <v/>
      </c>
      <c r="I368" s="877" t="str">
        <f>IF(ISBLANK(【入力シート】栽培計画書!$O$45),"",(【入力シート】栽培計画書!$O$45))</f>
        <v/>
      </c>
      <c r="J368" s="932" t="str">
        <f>IF(ISBLANK(【入力シート】栽培計画書!$N$6),"",(【入力シート】栽培計画書!$N$6))</f>
        <v/>
      </c>
      <c r="K368" s="877" t="str">
        <f>IF(ISBLANK(【入力シート】栽培計画書!$S$45),"",(【入力シート】栽培計画書!$S$45))</f>
        <v/>
      </c>
      <c r="L368" s="935" t="str">
        <f>IF(ISBLANK(【入力シート】栽培計画書!$N$6),"",(【入力シート】栽培計画書!$N$6))</f>
        <v/>
      </c>
      <c r="M368" s="938" t="str">
        <f>IF(ISBLANK(【入力シート】栽培計画書!$B$6),"",(【入力シート】栽培計画書!$B$6))</f>
        <v/>
      </c>
      <c r="N368" s="590"/>
      <c r="O368" s="590"/>
      <c r="P368" s="636"/>
      <c r="Q368" s="608"/>
      <c r="R368" s="608"/>
      <c r="S368" s="608"/>
      <c r="T368" s="608"/>
      <c r="U368" s="608"/>
      <c r="V368" s="608"/>
      <c r="W368" s="608"/>
      <c r="X368" s="608"/>
      <c r="Y368" s="608"/>
      <c r="Z368" s="612"/>
      <c r="AA368" s="612"/>
      <c r="AB368" s="612"/>
      <c r="AC368" s="612"/>
      <c r="AD368" s="612"/>
      <c r="AE368" s="612"/>
      <c r="AF368" s="590"/>
      <c r="AG368" s="590"/>
      <c r="AH368" s="590"/>
      <c r="AI368" s="590"/>
      <c r="AJ368" s="590"/>
      <c r="AK368" s="590"/>
      <c r="AL368" s="590"/>
    </row>
    <row r="369" spans="1:38" s="591" customFormat="1" ht="24" customHeight="1">
      <c r="A369" s="901"/>
      <c r="B369" s="865" t="str">
        <f>IF(ISBLANK(【入力シート】栽培計画書!$B$6),"",(【入力シート】栽培計画書!$B$6))</f>
        <v/>
      </c>
      <c r="C369" s="660" t="str">
        <f>IF(ISBLANK(【入力シート】栽培計画書!$E$45),"",(【入力シート】栽培計画書!$E$45))</f>
        <v/>
      </c>
      <c r="D369" s="872" t="str">
        <f>IF(ISBLANK(【入力シート】栽培計画書!$B$6),"",(【入力シート】栽培計画書!$B$6))</f>
        <v/>
      </c>
      <c r="E369" s="661" t="str">
        <f>IF(ISBLANK(【入力シート】栽培計画書!$H$45),"",(【入力シート】栽培計画書!$H$45))</f>
        <v/>
      </c>
      <c r="F369" s="592" t="s">
        <v>878</v>
      </c>
      <c r="G369" s="878" t="str">
        <f>IF(ISBLANK(【入力シート】栽培計画書!$B$6),"",(【入力シート】栽培計画書!$B$6))</f>
        <v/>
      </c>
      <c r="H369" s="950" t="str">
        <f>IF(ISBLANK(【入力シート】栽培計画書!$B$6),"",(【入力シート】栽培計画書!$B$6))</f>
        <v/>
      </c>
      <c r="I369" s="878" t="str">
        <f>IF(ISBLANK(【入力シート】栽培計画書!$B$6),"",(【入力シート】栽培計画書!$B$6))</f>
        <v/>
      </c>
      <c r="J369" s="933" t="str">
        <f>IF(ISBLANK(【入力シート】栽培計画書!$B$6),"",(【入力シート】栽培計画書!$B$6))</f>
        <v/>
      </c>
      <c r="K369" s="878" t="str">
        <f>IF(ISBLANK(【入力シート】栽培計画書!$B$6),"",(【入力シート】栽培計画書!$B$6))</f>
        <v/>
      </c>
      <c r="L369" s="936" t="str">
        <f>IF(ISBLANK(【入力シート】栽培計画書!$B$6),"",(【入力シート】栽培計画書!$B$6))</f>
        <v/>
      </c>
      <c r="M369" s="939" t="str">
        <f>IF(ISBLANK(【入力シート】栽培計画書!$B$6),"",(【入力シート】栽培計画書!$B$6))</f>
        <v/>
      </c>
      <c r="N369" s="590"/>
      <c r="O369" s="663" t="str">
        <f>IF(ISNUMBER(SEARCH("施設", C366)), "施設", IF(ISNUMBER(SEARCH("露地", C366)), "露地", "露地施設"))</f>
        <v>露地施設</v>
      </c>
      <c r="P369" s="636"/>
      <c r="Q369" s="608"/>
      <c r="R369" s="608"/>
      <c r="S369" s="608"/>
      <c r="T369" s="608"/>
      <c r="U369" s="608"/>
      <c r="V369" s="608"/>
      <c r="W369" s="608"/>
      <c r="X369" s="608"/>
      <c r="Y369" s="608"/>
      <c r="Z369" s="612"/>
      <c r="AA369" s="612"/>
      <c r="AB369" s="612"/>
      <c r="AC369" s="612"/>
      <c r="AD369" s="612"/>
      <c r="AE369" s="612"/>
      <c r="AF369" s="590"/>
      <c r="AG369" s="590"/>
      <c r="AH369" s="590"/>
      <c r="AI369" s="590"/>
      <c r="AJ369" s="590"/>
      <c r="AK369" s="590"/>
      <c r="AL369" s="590"/>
    </row>
    <row r="370" spans="1:38" s="591" customFormat="1" ht="44.1" customHeight="1">
      <c r="A370" s="901"/>
      <c r="B370" s="865" t="str">
        <f>IF(ISBLANK(【入力シート】栽培計画書!$B$6),"",(【入力シート】栽培計画書!$B$6))</f>
        <v/>
      </c>
      <c r="C370" s="892" t="s">
        <v>880</v>
      </c>
      <c r="D370" s="893"/>
      <c r="E370" s="894"/>
      <c r="F370" s="895"/>
      <c r="G370" s="896" t="str">
        <f>IF(ISBLANK(【入力シート】栽培計画書!$M$45),"",(【入力シート】栽培計画書!$M$45))</f>
        <v/>
      </c>
      <c r="H370" s="897"/>
      <c r="I370" s="897"/>
      <c r="J370" s="897"/>
      <c r="K370" s="897"/>
      <c r="L370" s="897"/>
      <c r="M370" s="898"/>
      <c r="N370" s="590"/>
      <c r="O370" s="590"/>
      <c r="P370" s="636"/>
      <c r="Q370" s="608"/>
      <c r="R370" s="608"/>
      <c r="S370" s="608"/>
      <c r="T370" s="608"/>
      <c r="U370" s="608"/>
      <c r="V370" s="608"/>
      <c r="W370" s="608"/>
      <c r="X370" s="608"/>
      <c r="Y370" s="608"/>
      <c r="Z370" s="612"/>
      <c r="AA370" s="612"/>
      <c r="AB370" s="612"/>
      <c r="AC370" s="612"/>
      <c r="AD370" s="612"/>
      <c r="AE370" s="612"/>
      <c r="AF370" s="590"/>
      <c r="AG370" s="590"/>
      <c r="AH370" s="590"/>
      <c r="AI370" s="590"/>
      <c r="AJ370" s="590"/>
      <c r="AK370" s="590"/>
      <c r="AL370" s="590"/>
    </row>
    <row r="371" spans="1:38" s="591" customFormat="1" ht="44.1" customHeight="1">
      <c r="A371" s="901"/>
      <c r="B371" s="865" t="str">
        <f>IF(ISBLANK(【入力シート】栽培計画書!$B$6),"",(【入力シート】栽培計画書!$B$6))</f>
        <v/>
      </c>
      <c r="C371" s="881" t="s">
        <v>881</v>
      </c>
      <c r="D371" s="881"/>
      <c r="E371" s="881"/>
      <c r="F371" s="882"/>
      <c r="G371" s="883" t="str">
        <f>IF(ISBLANK(【入力シート】栽培計画書!$Q$45),"",(【入力シート】栽培計画書!$Q$45))</f>
        <v/>
      </c>
      <c r="H371" s="884"/>
      <c r="I371" s="884"/>
      <c r="J371" s="884"/>
      <c r="K371" s="884"/>
      <c r="L371" s="884"/>
      <c r="M371" s="885"/>
      <c r="N371" s="590"/>
      <c r="O371" s="590"/>
      <c r="P371" s="636"/>
      <c r="Q371" s="608"/>
      <c r="R371" s="608"/>
      <c r="S371" s="608"/>
      <c r="T371" s="608"/>
      <c r="U371" s="608"/>
      <c r="V371" s="608"/>
      <c r="W371" s="608"/>
      <c r="X371" s="608"/>
      <c r="Y371" s="608"/>
      <c r="Z371" s="612"/>
      <c r="AA371" s="612"/>
      <c r="AB371" s="612"/>
      <c r="AC371" s="612"/>
      <c r="AD371" s="612"/>
      <c r="AE371" s="612"/>
      <c r="AF371" s="590"/>
      <c r="AG371" s="590"/>
      <c r="AH371" s="590"/>
      <c r="AI371" s="590"/>
      <c r="AJ371" s="590"/>
      <c r="AK371" s="590"/>
      <c r="AL371" s="590"/>
    </row>
    <row r="372" spans="1:38" s="591" customFormat="1" ht="44.1" customHeight="1" thickBot="1">
      <c r="A372" s="902"/>
      <c r="B372" s="866" t="str">
        <f>IF(ISBLANK(【入力シート】栽培計画書!$B$6),"",(【入力シート】栽培計画書!$B$6))</f>
        <v/>
      </c>
      <c r="C372" s="886" t="s">
        <v>882</v>
      </c>
      <c r="D372" s="887"/>
      <c r="E372" s="887"/>
      <c r="F372" s="888"/>
      <c r="G372" s="889" t="str">
        <f>IF(ISBLANK(【入力シート】栽培計画書!$U$45),"",(【入力シート】栽培計画書!$U$45))</f>
        <v/>
      </c>
      <c r="H372" s="890"/>
      <c r="I372" s="890"/>
      <c r="J372" s="890"/>
      <c r="K372" s="890"/>
      <c r="L372" s="890"/>
      <c r="M372" s="891"/>
      <c r="N372" s="590"/>
      <c r="O372" s="590"/>
      <c r="P372" s="636"/>
      <c r="Q372" s="608"/>
      <c r="R372" s="608"/>
      <c r="S372" s="608"/>
      <c r="T372" s="608"/>
      <c r="U372" s="608"/>
      <c r="V372" s="608"/>
      <c r="W372" s="608"/>
      <c r="X372" s="608"/>
      <c r="Y372" s="608"/>
      <c r="Z372" s="612"/>
      <c r="AA372" s="612"/>
      <c r="AB372" s="612"/>
      <c r="AC372" s="612"/>
      <c r="AD372" s="612"/>
      <c r="AE372" s="612"/>
      <c r="AF372" s="590"/>
      <c r="AG372" s="590"/>
      <c r="AH372" s="590"/>
      <c r="AI372" s="590"/>
      <c r="AJ372" s="590"/>
      <c r="AK372" s="590"/>
      <c r="AL372" s="590"/>
    </row>
    <row r="373" spans="1:38" ht="45" customHeight="1">
      <c r="A373" s="951" t="s">
        <v>29</v>
      </c>
      <c r="B373" s="951"/>
      <c r="C373" s="951"/>
      <c r="D373" s="951"/>
      <c r="E373" s="951"/>
      <c r="F373" s="951"/>
      <c r="G373" s="951"/>
      <c r="H373" s="951"/>
      <c r="I373" s="951"/>
      <c r="J373" s="951"/>
      <c r="K373" s="951"/>
      <c r="L373" s="951"/>
      <c r="M373" s="951"/>
      <c r="P373" s="636"/>
      <c r="Q373" s="608"/>
      <c r="R373" s="608"/>
      <c r="S373" s="608"/>
      <c r="T373" s="608"/>
      <c r="U373" s="608"/>
      <c r="V373" s="608"/>
      <c r="W373" s="608"/>
      <c r="X373" s="608"/>
      <c r="Y373" s="608"/>
      <c r="Z373" s="612"/>
      <c r="AA373" s="612"/>
      <c r="AB373" s="612"/>
      <c r="AC373" s="612"/>
      <c r="AD373" s="612"/>
    </row>
    <row r="374" spans="1:38" ht="45" customHeight="1">
      <c r="A374" s="952" t="s">
        <v>30</v>
      </c>
      <c r="B374" s="952"/>
      <c r="C374" s="952"/>
      <c r="D374" s="952"/>
      <c r="E374" s="952"/>
      <c r="F374" s="952"/>
      <c r="G374" s="952"/>
      <c r="H374" s="952"/>
      <c r="I374" s="952"/>
      <c r="J374" s="952"/>
      <c r="K374" s="952"/>
      <c r="L374" s="952"/>
      <c r="M374" s="952"/>
      <c r="P374" s="636"/>
      <c r="Q374" s="608"/>
      <c r="R374" s="608"/>
      <c r="S374" s="608"/>
      <c r="T374" s="608"/>
      <c r="U374" s="608"/>
      <c r="V374" s="608"/>
      <c r="W374" s="608"/>
      <c r="X374" s="608"/>
      <c r="Y374" s="608"/>
      <c r="Z374" s="612"/>
      <c r="AA374" s="612"/>
      <c r="AB374" s="612"/>
      <c r="AC374" s="612"/>
      <c r="AD374" s="612"/>
    </row>
    <row r="375" spans="1:38" ht="45" customHeight="1">
      <c r="A375" s="952" t="s">
        <v>855</v>
      </c>
      <c r="B375" s="952"/>
      <c r="C375" s="952"/>
      <c r="D375" s="952"/>
      <c r="E375" s="952"/>
      <c r="F375" s="952"/>
      <c r="G375" s="952"/>
      <c r="H375" s="952"/>
      <c r="I375" s="952"/>
      <c r="J375" s="952"/>
      <c r="K375" s="952"/>
      <c r="L375" s="952"/>
      <c r="M375" s="952"/>
      <c r="P375" s="636"/>
      <c r="Q375" s="608"/>
      <c r="R375" s="608"/>
      <c r="S375" s="608"/>
      <c r="T375" s="608"/>
      <c r="U375" s="608"/>
      <c r="V375" s="608"/>
      <c r="W375" s="608"/>
      <c r="X375" s="608"/>
      <c r="Y375" s="608"/>
      <c r="Z375" s="612"/>
      <c r="AA375" s="612"/>
      <c r="AB375" s="612"/>
      <c r="AC375" s="612"/>
      <c r="AD375" s="612"/>
    </row>
    <row r="376" spans="1:38" ht="42" customHeight="1">
      <c r="A376" s="903" t="s">
        <v>0</v>
      </c>
      <c r="B376" s="903"/>
      <c r="C376" s="903"/>
      <c r="D376" s="903"/>
      <c r="E376" s="903"/>
      <c r="F376" s="903"/>
      <c r="G376" s="903"/>
      <c r="H376" s="903"/>
      <c r="I376" s="903"/>
      <c r="J376" s="903"/>
      <c r="K376" s="903"/>
      <c r="L376" s="903"/>
      <c r="M376" s="903"/>
      <c r="Z376" s="628"/>
      <c r="AA376" s="628"/>
      <c r="AB376" s="628"/>
      <c r="AC376" s="628"/>
      <c r="AD376" s="628"/>
    </row>
    <row r="377" spans="1:38" ht="30">
      <c r="A377" s="904" t="s">
        <v>1</v>
      </c>
      <c r="B377" s="904"/>
      <c r="C377" s="930" t="str">
        <f>'申請書（別記様式第１号）'!$D$12&amp;""</f>
        <v/>
      </c>
      <c r="D377" s="930"/>
      <c r="E377" s="930"/>
      <c r="F377" s="930"/>
      <c r="G377" s="560"/>
      <c r="H377" s="560"/>
      <c r="I377" s="561"/>
      <c r="J377" s="561"/>
      <c r="K377" s="561"/>
      <c r="L377" s="561"/>
      <c r="M377" s="562" t="s">
        <v>706</v>
      </c>
      <c r="Z377" s="612"/>
      <c r="AA377" s="630"/>
      <c r="AB377" s="612"/>
      <c r="AC377" s="612"/>
      <c r="AD377" s="612"/>
    </row>
    <row r="378" spans="1:38" ht="19.5" thickBot="1">
      <c r="A378" s="905"/>
      <c r="B378" s="905"/>
      <c r="C378" s="567"/>
      <c r="D378" s="568"/>
      <c r="E378" s="567"/>
      <c r="F378" s="569"/>
      <c r="M378" s="570"/>
      <c r="Z378" s="612"/>
      <c r="AA378" s="630"/>
      <c r="AB378" s="612"/>
      <c r="AC378" s="612"/>
      <c r="AD378" s="612"/>
    </row>
    <row r="379" spans="1:38" ht="23.25" customHeight="1">
      <c r="A379" s="572" t="s">
        <v>2</v>
      </c>
      <c r="B379" s="906" t="s">
        <v>3</v>
      </c>
      <c r="C379" s="573" t="s">
        <v>2</v>
      </c>
      <c r="D379" s="909" t="s">
        <v>4</v>
      </c>
      <c r="E379" s="911" t="s">
        <v>5</v>
      </c>
      <c r="F379" s="912"/>
      <c r="G379" s="917" t="s">
        <v>6</v>
      </c>
      <c r="H379" s="918"/>
      <c r="I379" s="917" t="s">
        <v>7</v>
      </c>
      <c r="J379" s="918"/>
      <c r="K379" s="917" t="s">
        <v>8</v>
      </c>
      <c r="L379" s="921"/>
      <c r="M379" s="923" t="s">
        <v>9</v>
      </c>
      <c r="Z379" s="612"/>
      <c r="AA379" s="630"/>
      <c r="AB379" s="612"/>
      <c r="AC379" s="612"/>
      <c r="AD379" s="612"/>
    </row>
    <row r="380" spans="1:38" ht="23.25" customHeight="1">
      <c r="A380" s="926" t="s">
        <v>10</v>
      </c>
      <c r="B380" s="907"/>
      <c r="C380" s="574"/>
      <c r="D380" s="910"/>
      <c r="E380" s="913"/>
      <c r="F380" s="914"/>
      <c r="G380" s="919"/>
      <c r="H380" s="920"/>
      <c r="I380" s="919"/>
      <c r="J380" s="920"/>
      <c r="K380" s="919"/>
      <c r="L380" s="922"/>
      <c r="M380" s="924"/>
      <c r="Z380" s="612"/>
      <c r="AA380" s="630"/>
      <c r="AB380" s="612"/>
      <c r="AC380" s="612"/>
      <c r="AD380" s="612"/>
    </row>
    <row r="381" spans="1:38" ht="23.25" customHeight="1">
      <c r="A381" s="926"/>
      <c r="B381" s="907"/>
      <c r="C381" s="577" t="s">
        <v>11</v>
      </c>
      <c r="D381" s="910"/>
      <c r="E381" s="913"/>
      <c r="F381" s="914"/>
      <c r="G381" s="578" t="s">
        <v>12</v>
      </c>
      <c r="H381" s="579" t="s">
        <v>13</v>
      </c>
      <c r="I381" s="578" t="s">
        <v>14</v>
      </c>
      <c r="J381" s="579" t="s">
        <v>13</v>
      </c>
      <c r="K381" s="580" t="s">
        <v>12</v>
      </c>
      <c r="L381" s="579" t="s">
        <v>13</v>
      </c>
      <c r="M381" s="924"/>
      <c r="Z381" s="612"/>
      <c r="AA381" s="630"/>
      <c r="AB381" s="612"/>
      <c r="AC381" s="612"/>
      <c r="AD381" s="612"/>
    </row>
    <row r="382" spans="1:38" ht="23.25" customHeight="1">
      <c r="A382" s="926"/>
      <c r="B382" s="907"/>
      <c r="C382" s="577"/>
      <c r="D382" s="910"/>
      <c r="E382" s="913"/>
      <c r="F382" s="914"/>
      <c r="G382" s="928" t="s">
        <v>15</v>
      </c>
      <c r="H382" s="581" t="s">
        <v>16</v>
      </c>
      <c r="I382" s="928" t="s">
        <v>15</v>
      </c>
      <c r="J382" s="582" t="s">
        <v>17</v>
      </c>
      <c r="K382" s="928" t="s">
        <v>15</v>
      </c>
      <c r="L382" s="583" t="s">
        <v>18</v>
      </c>
      <c r="M382" s="924"/>
      <c r="Z382" s="612"/>
      <c r="AA382" s="630"/>
      <c r="AB382" s="612"/>
      <c r="AC382" s="612"/>
      <c r="AD382" s="612"/>
    </row>
    <row r="383" spans="1:38" ht="23.25" customHeight="1" thickBot="1">
      <c r="A383" s="927"/>
      <c r="B383" s="908"/>
      <c r="C383" s="613" t="s">
        <v>19</v>
      </c>
      <c r="D383" s="584" t="s">
        <v>20</v>
      </c>
      <c r="E383" s="915"/>
      <c r="F383" s="916"/>
      <c r="G383" s="929"/>
      <c r="H383" s="585" t="s">
        <v>21</v>
      </c>
      <c r="I383" s="929"/>
      <c r="J383" s="586" t="s">
        <v>22</v>
      </c>
      <c r="K383" s="929"/>
      <c r="L383" s="587" t="s">
        <v>23</v>
      </c>
      <c r="M383" s="925"/>
      <c r="Z383" s="612"/>
      <c r="AA383" s="630"/>
      <c r="AB383" s="612"/>
      <c r="AC383" s="612"/>
      <c r="AD383" s="612"/>
    </row>
    <row r="384" spans="1:38" s="591" customFormat="1" ht="24" customHeight="1">
      <c r="A384" s="900" t="str">
        <f>IF(ISBLANK(【入力シート】栽培計画書!$B$46),"",(【入力シート】栽培計画書!$B$46))</f>
        <v/>
      </c>
      <c r="B384" s="864" t="str">
        <f>IF(ISBLANK(【入力シート】栽培計画書!$C$46),"",(【入力シート】栽培計画書!$C$46))</f>
        <v/>
      </c>
      <c r="C384" s="867" t="str">
        <f>IF(ISBLANK(【入力シート】栽培計画書!$D$46),"",(【入力シート】栽培計画書!$D$46))</f>
        <v/>
      </c>
      <c r="D384" s="870" t="str">
        <f>IF(ISBLANK(【入力シート】栽培計画書!$F$46),"",(【入力シート】栽培計画書!$F$46))</f>
        <v/>
      </c>
      <c r="E384" s="659" t="str">
        <f>IF(ISBLANK(【入力シート】栽培計画書!$G$46),"",(【入力シート】栽培計画書!$G$46))</f>
        <v/>
      </c>
      <c r="F384" s="589" t="s">
        <v>878</v>
      </c>
      <c r="G384" s="873" t="str">
        <f>IF(ISBLANK(【入力シート】栽培計画書!$I$46),"",(【入力シート】栽培計画書!$I$46))</f>
        <v/>
      </c>
      <c r="H384" s="899" t="str">
        <f>IF(ISBLANK(【入力シート】栽培計画書!$J$46),"",IF(OR(【入力シート】栽培計画書!$I$46=List!$E$2,【入力シート】栽培計画書!$I$46=List!$E$4),【入力シート】栽培計画書!$J$46&amp;"kg/10a",IF(【入力シート】栽培計画書!$I$46=List!$E$3,"播種量"&amp;【入力シート】栽培計画書!$J$46&amp;"kg/10a","")))</f>
        <v/>
      </c>
      <c r="I384" s="873" t="str">
        <f>IF(ISBLANK(【入力シート】栽培計画書!$N$46),"",(【入力シート】栽培計画書!$N$46))</f>
        <v/>
      </c>
      <c r="J384" s="931" t="str">
        <f>IF(ISBLANK(【入力シート】栽培計画書!$P$46),"",(【入力シート】栽培計画書!$P$46))</f>
        <v/>
      </c>
      <c r="K384" s="873" t="str">
        <f>IF(ISBLANK(【入力シート】栽培計画書!$R$46),"",(【入力シート】栽培計画書!$R$46))</f>
        <v/>
      </c>
      <c r="L384" s="934" t="str">
        <f>IF(ISBLANK(【入力シート】栽培計画書!$T$46),"",(【入力シート】栽培計画書!$T$46))</f>
        <v/>
      </c>
      <c r="M384" s="937" t="str">
        <f>IF(ISBLANK(【入力シート】栽培計画書!$V$46),"",(【入力シート】栽培計画書!$V$46))</f>
        <v/>
      </c>
      <c r="N384" s="590"/>
      <c r="O384" s="590"/>
      <c r="P384" s="553"/>
      <c r="Q384" s="553"/>
      <c r="R384" s="553"/>
      <c r="S384" s="553"/>
      <c r="T384" s="553"/>
      <c r="U384" s="553"/>
      <c r="V384" s="553"/>
      <c r="W384" s="553"/>
      <c r="X384" s="553"/>
      <c r="Y384" s="553"/>
      <c r="Z384" s="612"/>
      <c r="AA384" s="630"/>
      <c r="AB384" s="612"/>
      <c r="AC384" s="612"/>
      <c r="AD384" s="612"/>
      <c r="AE384" s="612"/>
      <c r="AF384" s="590"/>
      <c r="AG384" s="590"/>
      <c r="AH384" s="590"/>
      <c r="AI384" s="590"/>
      <c r="AJ384" s="590"/>
      <c r="AK384" s="590"/>
      <c r="AL384" s="590"/>
    </row>
    <row r="385" spans="1:38" s="591" customFormat="1" ht="12" customHeight="1">
      <c r="A385" s="901"/>
      <c r="B385" s="865" t="str">
        <f>IF(ISBLANK(【入力シート】栽培計画書!$B$6),"",(【入力シート】栽培計画書!$B$6))</f>
        <v/>
      </c>
      <c r="C385" s="868" t="str">
        <f>IF(ISBLANK(【入力シート】栽培計画書!$B$6),"",(【入力シート】栽培計画書!$B$6))</f>
        <v/>
      </c>
      <c r="D385" s="871" t="str">
        <f>IF(ISBLANK(【入力シート】栽培計画書!$B$6),"",(【入力シート】栽培計画書!$B$6))</f>
        <v/>
      </c>
      <c r="E385" s="875" t="s">
        <v>879</v>
      </c>
      <c r="F385" s="876"/>
      <c r="G385" s="874" t="str">
        <f>IF(ISBLANK(【入力シート】栽培計画書!$B$6),"",(【入力シート】栽培計画書!$B$6))</f>
        <v/>
      </c>
      <c r="H385" s="879" t="str">
        <f>IF(ISBLANK(【入力シート】栽培計画書!$B$6),"",(【入力シート】栽培計画書!$B$6))</f>
        <v/>
      </c>
      <c r="I385" s="874" t="str">
        <f>IF(ISBLANK(【入力シート】栽培計画書!$B$6),"",(【入力シート】栽培計画書!$B$6))</f>
        <v/>
      </c>
      <c r="J385" s="932" t="str">
        <f>IF(ISBLANK(【入力シート】栽培計画書!$B$6),"",(【入力シート】栽培計画書!$B$6))</f>
        <v/>
      </c>
      <c r="K385" s="874" t="str">
        <f>IF(ISBLANK(【入力シート】栽培計画書!$B$6),"",(【入力シート】栽培計画書!$B$6))</f>
        <v/>
      </c>
      <c r="L385" s="935" t="str">
        <f>IF(ISBLANK(【入力シート】栽培計画書!$B$6),"",(【入力シート】栽培計画書!$B$6))</f>
        <v/>
      </c>
      <c r="M385" s="938" t="str">
        <f>IF(ISBLANK(【入力シート】栽培計画書!$B$6),"",(【入力シート】栽培計画書!$B$6))</f>
        <v/>
      </c>
      <c r="N385" s="590"/>
      <c r="O385" s="590"/>
      <c r="P385" s="553"/>
      <c r="Q385" s="553"/>
      <c r="R385" s="553"/>
      <c r="S385" s="553"/>
      <c r="T385" s="553"/>
      <c r="U385" s="553"/>
      <c r="V385" s="553"/>
      <c r="W385" s="553"/>
      <c r="X385" s="553"/>
      <c r="Y385" s="553"/>
      <c r="Z385" s="612"/>
      <c r="AA385" s="630"/>
      <c r="AB385" s="612"/>
      <c r="AC385" s="612"/>
      <c r="AD385" s="612"/>
      <c r="AE385" s="612"/>
      <c r="AF385" s="590"/>
      <c r="AG385" s="590"/>
      <c r="AH385" s="590"/>
      <c r="AI385" s="590"/>
      <c r="AJ385" s="590"/>
      <c r="AK385" s="590"/>
      <c r="AL385" s="590"/>
    </row>
    <row r="386" spans="1:38" s="591" customFormat="1" ht="12" customHeight="1">
      <c r="A386" s="901"/>
      <c r="B386" s="865" t="str">
        <f>IF(ISBLANK(【入力シート】栽培計画書!$B$6),"",(【入力シート】栽培計画書!$B$6))</f>
        <v/>
      </c>
      <c r="C386" s="869" t="str">
        <f>IF(ISBLANK(【入力シート】栽培計画書!$B$6),"",(【入力シート】栽培計画書!$B$6))</f>
        <v/>
      </c>
      <c r="D386" s="871" t="str">
        <f>IF(ISBLANK(【入力シート】栽培計画書!$B$6),"",(【入力シート】栽培計画書!$B$6))</f>
        <v/>
      </c>
      <c r="E386" s="875"/>
      <c r="F386" s="876"/>
      <c r="G386" s="877" t="str">
        <f>IF(ISBLANK(【入力シート】栽培計画書!$K$46),"",(【入力シート】栽培計画書!$K$46))</f>
        <v/>
      </c>
      <c r="H386" s="879" t="str">
        <f>IF(ISBLANK(【入力シート】栽培計画書!$L$46),"",IF(OR(【入力シート】栽培計画書!$K$46=List!$E$2,【入力シート】栽培計画書!$K$46=List!$E$4),【入力シート】栽培計画書!$L$46&amp;"kg/10a",IF(【入力シート】栽培計画書!$K$46=List!$E$3,"播種量"&amp;【入力シート】栽培計画書!$L$46&amp;"kg/10a","")))</f>
        <v/>
      </c>
      <c r="I386" s="877" t="str">
        <f>IF(ISBLANK(【入力シート】栽培計画書!$O$46),"",(【入力シート】栽培計画書!$O$46))</f>
        <v/>
      </c>
      <c r="J386" s="932" t="str">
        <f>IF(ISBLANK(【入力シート】栽培計画書!$N$6),"",(【入力シート】栽培計画書!$N$6))</f>
        <v/>
      </c>
      <c r="K386" s="877" t="str">
        <f>IF(ISBLANK(【入力シート】栽培計画書!$S$46),"",(【入力シート】栽培計画書!$S$46))</f>
        <v/>
      </c>
      <c r="L386" s="935" t="str">
        <f>IF(ISBLANK(【入力シート】栽培計画書!$N$6),"",(【入力シート】栽培計画書!$N$6))</f>
        <v/>
      </c>
      <c r="M386" s="938" t="str">
        <f>IF(ISBLANK(【入力シート】栽培計画書!$B$6),"",(【入力シート】栽培計画書!$B$6))</f>
        <v/>
      </c>
      <c r="N386" s="590"/>
      <c r="O386" s="590"/>
      <c r="P386" s="553"/>
      <c r="Q386" s="553"/>
      <c r="R386" s="553"/>
      <c r="S386" s="553"/>
      <c r="T386" s="553"/>
      <c r="U386" s="553"/>
      <c r="V386" s="553"/>
      <c r="W386" s="553"/>
      <c r="X386" s="553"/>
      <c r="Y386" s="553"/>
      <c r="Z386" s="612"/>
      <c r="AA386" s="630"/>
      <c r="AB386" s="612"/>
      <c r="AC386" s="612"/>
      <c r="AD386" s="612"/>
      <c r="AE386" s="612"/>
      <c r="AF386" s="590"/>
      <c r="AG386" s="590"/>
      <c r="AH386" s="590"/>
      <c r="AI386" s="590"/>
      <c r="AJ386" s="590"/>
      <c r="AK386" s="590"/>
      <c r="AL386" s="590"/>
    </row>
    <row r="387" spans="1:38" s="591" customFormat="1" ht="24" customHeight="1">
      <c r="A387" s="901"/>
      <c r="B387" s="865" t="str">
        <f>IF(ISBLANK(【入力シート】栽培計画書!$B$6),"",(【入力シート】栽培計画書!$B$6))</f>
        <v/>
      </c>
      <c r="C387" s="660" t="str">
        <f>IF(ISBLANK(【入力シート】栽培計画書!$E$46),"",(【入力シート】栽培計画書!$E$46))</f>
        <v/>
      </c>
      <c r="D387" s="872" t="str">
        <f>IF(ISBLANK(【入力シート】栽培計画書!$B$6),"",(【入力シート】栽培計画書!$B$6))</f>
        <v/>
      </c>
      <c r="E387" s="661" t="str">
        <f>IF(ISBLANK(【入力シート】栽培計画書!$H$46),"",(【入力シート】栽培計画書!$H$46))</f>
        <v/>
      </c>
      <c r="F387" s="592" t="s">
        <v>878</v>
      </c>
      <c r="G387" s="878" t="str">
        <f>IF(ISBLANK(【入力シート】栽培計画書!$B$6),"",(【入力シート】栽培計画書!$B$6))</f>
        <v/>
      </c>
      <c r="H387" s="880" t="str">
        <f>IF(ISBLANK(【入力シート】栽培計画書!$B$6),"",(【入力シート】栽培計画書!$B$6))</f>
        <v/>
      </c>
      <c r="I387" s="878" t="str">
        <f>IF(ISBLANK(【入力シート】栽培計画書!$B$6),"",(【入力シート】栽培計画書!$B$6))</f>
        <v/>
      </c>
      <c r="J387" s="933" t="str">
        <f>IF(ISBLANK(【入力シート】栽培計画書!$B$6),"",(【入力シート】栽培計画書!$B$6))</f>
        <v/>
      </c>
      <c r="K387" s="878" t="str">
        <f>IF(ISBLANK(【入力シート】栽培計画書!$B$6),"",(【入力シート】栽培計画書!$B$6))</f>
        <v/>
      </c>
      <c r="L387" s="936" t="str">
        <f>IF(ISBLANK(【入力シート】栽培計画書!$B$6),"",(【入力シート】栽培計画書!$B$6))</f>
        <v/>
      </c>
      <c r="M387" s="939" t="str">
        <f>IF(ISBLANK(【入力シート】栽培計画書!$B$6),"",(【入力シート】栽培計画書!$B$6))</f>
        <v/>
      </c>
      <c r="N387" s="590"/>
      <c r="O387" s="662" t="str">
        <f>IF(ISNUMBER(SEARCH("施設", C384)), "施設", IF(ISNUMBER(SEARCH("露地", C384)), "露地", "露地施設"))</f>
        <v>露地施設</v>
      </c>
      <c r="P387" s="553"/>
      <c r="Q387" s="553"/>
      <c r="R387" s="553"/>
      <c r="S387" s="553"/>
      <c r="T387" s="553"/>
      <c r="U387" s="553"/>
      <c r="V387" s="553"/>
      <c r="W387" s="553"/>
      <c r="X387" s="553"/>
      <c r="Y387" s="553"/>
      <c r="Z387" s="612"/>
      <c r="AA387" s="630"/>
      <c r="AB387" s="612"/>
      <c r="AC387" s="612"/>
      <c r="AD387" s="612"/>
      <c r="AE387" s="612"/>
      <c r="AF387" s="590"/>
      <c r="AG387" s="590"/>
      <c r="AH387" s="590"/>
      <c r="AI387" s="590"/>
      <c r="AJ387" s="590"/>
      <c r="AK387" s="590"/>
      <c r="AL387" s="590"/>
    </row>
    <row r="388" spans="1:38" s="591" customFormat="1" ht="44.1" customHeight="1">
      <c r="A388" s="901"/>
      <c r="B388" s="865" t="str">
        <f>IF(ISBLANK(【入力シート】栽培計画書!$B$6),"",(【入力シート】栽培計画書!$B$6))</f>
        <v/>
      </c>
      <c r="C388" s="892" t="s">
        <v>880</v>
      </c>
      <c r="D388" s="893"/>
      <c r="E388" s="894"/>
      <c r="F388" s="895"/>
      <c r="G388" s="896" t="str">
        <f>IF(ISBLANK(【入力シート】栽培計画書!$M$46),"",(【入力シート】栽培計画書!$M$46))</f>
        <v/>
      </c>
      <c r="H388" s="897"/>
      <c r="I388" s="897"/>
      <c r="J388" s="897"/>
      <c r="K388" s="897"/>
      <c r="L388" s="897"/>
      <c r="M388" s="898"/>
      <c r="N388" s="590"/>
      <c r="O388" s="590"/>
      <c r="P388" s="612"/>
      <c r="Q388" s="651"/>
      <c r="R388" s="651"/>
      <c r="S388" s="651"/>
      <c r="T388" s="575"/>
      <c r="U388" s="651"/>
      <c r="V388" s="651"/>
      <c r="W388" s="651"/>
      <c r="X388" s="651"/>
      <c r="Y388" s="651"/>
      <c r="Z388" s="612"/>
      <c r="AA388" s="630"/>
      <c r="AB388" s="612"/>
      <c r="AC388" s="612"/>
      <c r="AD388" s="612"/>
      <c r="AE388" s="612"/>
      <c r="AF388" s="590"/>
      <c r="AG388" s="590"/>
      <c r="AH388" s="590"/>
      <c r="AI388" s="590"/>
      <c r="AJ388" s="590"/>
      <c r="AK388" s="590"/>
      <c r="AL388" s="590"/>
    </row>
    <row r="389" spans="1:38" s="591" customFormat="1" ht="44.1" customHeight="1">
      <c r="A389" s="901"/>
      <c r="B389" s="865" t="str">
        <f>IF(ISBLANK(【入力シート】栽培計画書!$B$6),"",(【入力シート】栽培計画書!$B$6))</f>
        <v/>
      </c>
      <c r="C389" s="881" t="s">
        <v>881</v>
      </c>
      <c r="D389" s="881"/>
      <c r="E389" s="881"/>
      <c r="F389" s="882"/>
      <c r="G389" s="883" t="str">
        <f>IF(ISBLANK(【入力シート】栽培計画書!$Q$46),"",(【入力シート】栽培計画書!$Q$46))</f>
        <v/>
      </c>
      <c r="H389" s="884"/>
      <c r="I389" s="884"/>
      <c r="J389" s="884"/>
      <c r="K389" s="884"/>
      <c r="L389" s="884"/>
      <c r="M389" s="885"/>
      <c r="N389" s="590"/>
      <c r="O389" s="590"/>
      <c r="P389" s="612"/>
      <c r="Q389" s="651"/>
      <c r="R389" s="651"/>
      <c r="S389" s="651"/>
      <c r="T389" s="575"/>
      <c r="U389" s="651"/>
      <c r="V389" s="651"/>
      <c r="W389" s="651"/>
      <c r="X389" s="651"/>
      <c r="Y389" s="651"/>
      <c r="Z389" s="612"/>
      <c r="AA389" s="630"/>
      <c r="AB389" s="612"/>
      <c r="AC389" s="612"/>
      <c r="AD389" s="612"/>
      <c r="AE389" s="612"/>
      <c r="AF389" s="590"/>
      <c r="AG389" s="590"/>
      <c r="AH389" s="590"/>
      <c r="AI389" s="590"/>
      <c r="AJ389" s="590"/>
      <c r="AK389" s="590"/>
      <c r="AL389" s="590"/>
    </row>
    <row r="390" spans="1:38" s="591" customFormat="1" ht="44.1" customHeight="1" thickBot="1">
      <c r="A390" s="902"/>
      <c r="B390" s="866" t="str">
        <f>IF(ISBLANK(【入力シート】栽培計画書!$B$6),"",(【入力シート】栽培計画書!$B$6))</f>
        <v/>
      </c>
      <c r="C390" s="886" t="s">
        <v>882</v>
      </c>
      <c r="D390" s="887"/>
      <c r="E390" s="887"/>
      <c r="F390" s="888"/>
      <c r="G390" s="889" t="str">
        <f>IF(ISBLANK(【入力シート】栽培計画書!$U$46),"",(【入力シート】栽培計画書!$U$46))</f>
        <v/>
      </c>
      <c r="H390" s="890"/>
      <c r="I390" s="890"/>
      <c r="J390" s="890"/>
      <c r="K390" s="890"/>
      <c r="L390" s="890"/>
      <c r="M390" s="891"/>
      <c r="N390" s="590"/>
      <c r="O390" s="590"/>
      <c r="P390" s="612"/>
      <c r="Q390" s="651"/>
      <c r="R390" s="651"/>
      <c r="S390" s="651"/>
      <c r="T390" s="575"/>
      <c r="U390" s="651"/>
      <c r="V390" s="651"/>
      <c r="W390" s="651"/>
      <c r="X390" s="651"/>
      <c r="Y390" s="651"/>
      <c r="Z390" s="612"/>
      <c r="AA390" s="630"/>
      <c r="AB390" s="612"/>
      <c r="AC390" s="612"/>
      <c r="AD390" s="612"/>
      <c r="AE390" s="612"/>
      <c r="AF390" s="590"/>
      <c r="AG390" s="590"/>
      <c r="AH390" s="590"/>
      <c r="AI390" s="590"/>
      <c r="AJ390" s="590"/>
      <c r="AK390" s="590"/>
      <c r="AL390" s="590"/>
    </row>
    <row r="391" spans="1:38" s="591" customFormat="1" ht="24" customHeight="1">
      <c r="A391" s="900" t="str">
        <f>IF(ISBLANK(【入力シート】栽培計画書!$B$47),"",(【入力シート】栽培計画書!$B$47))</f>
        <v/>
      </c>
      <c r="B391" s="864" t="str">
        <f>IF(ISBLANK(【入力シート】栽培計画書!$C$47),"",(【入力シート】栽培計画書!$C$47))</f>
        <v/>
      </c>
      <c r="C391" s="867" t="str">
        <f>IF(ISBLANK(【入力シート】栽培計画書!$D$47),"",(【入力シート】栽培計画書!$D$47))</f>
        <v/>
      </c>
      <c r="D391" s="870" t="str">
        <f>IF(ISBLANK(【入力シート】栽培計画書!$F$47),"",(【入力シート】栽培計画書!$F$47))</f>
        <v/>
      </c>
      <c r="E391" s="659" t="str">
        <f>IF(ISBLANK(【入力シート】栽培計画書!$G$47),"",(【入力シート】栽培計画書!$G$47))</f>
        <v/>
      </c>
      <c r="F391" s="589" t="s">
        <v>878</v>
      </c>
      <c r="G391" s="873" t="str">
        <f>IF(ISBLANK(【入力シート】栽培計画書!$I$47),"",(【入力シート】栽培計画書!$I$47))</f>
        <v/>
      </c>
      <c r="H391" s="899" t="str">
        <f>IF(ISBLANK(【入力シート】栽培計画書!$J$47),"",IF(OR(【入力シート】栽培計画書!$I$47=List!$E$2,【入力シート】栽培計画書!$I$47=List!$E$4),【入力シート】栽培計画書!$J$47&amp;"kg/10a",IF(【入力シート】栽培計画書!$I$47=List!$E$3,"播種量"&amp;【入力シート】栽培計画書!$J$47&amp;"kg/10a","")))</f>
        <v/>
      </c>
      <c r="I391" s="873" t="str">
        <f>IF(ISBLANK(【入力シート】栽培計画書!$N$47),"",(【入力シート】栽培計画書!$N$47))</f>
        <v/>
      </c>
      <c r="J391" s="931" t="str">
        <f>IF(ISBLANK(【入力シート】栽培計画書!$P$47),"",(【入力シート】栽培計画書!$P$47))</f>
        <v/>
      </c>
      <c r="K391" s="873" t="str">
        <f>IF(ISBLANK(【入力シート】栽培計画書!$R$47),"",(【入力シート】栽培計画書!$R$47))</f>
        <v/>
      </c>
      <c r="L391" s="934" t="str">
        <f>IF(ISBLANK(【入力シート】栽培計画書!$T$47),"",(【入力シート】栽培計画書!$T$47))</f>
        <v/>
      </c>
      <c r="M391" s="937" t="str">
        <f>IF(ISBLANK(【入力シート】栽培計画書!$V$47),"",(【入力シート】栽培計画書!$V$47))</f>
        <v/>
      </c>
      <c r="N391" s="590"/>
      <c r="O391" s="590"/>
      <c r="P391" s="612"/>
      <c r="Q391" s="651"/>
      <c r="R391" s="651"/>
      <c r="S391" s="651"/>
      <c r="T391" s="575"/>
      <c r="U391" s="651"/>
      <c r="V391" s="651"/>
      <c r="W391" s="651"/>
      <c r="X391" s="651"/>
      <c r="Y391" s="651"/>
      <c r="Z391" s="612"/>
      <c r="AA391" s="630"/>
      <c r="AB391" s="612"/>
      <c r="AC391" s="612"/>
      <c r="AD391" s="612"/>
      <c r="AE391" s="612"/>
      <c r="AF391" s="590"/>
      <c r="AG391" s="590"/>
      <c r="AH391" s="590"/>
      <c r="AI391" s="590"/>
      <c r="AJ391" s="590"/>
      <c r="AK391" s="590"/>
      <c r="AL391" s="590"/>
    </row>
    <row r="392" spans="1:38" s="591" customFormat="1" ht="12" customHeight="1">
      <c r="A392" s="901"/>
      <c r="B392" s="865" t="str">
        <f>IF(ISBLANK(【入力シート】栽培計画書!$B$6),"",(【入力シート】栽培計画書!$B$6))</f>
        <v/>
      </c>
      <c r="C392" s="868" t="str">
        <f>IF(ISBLANK(【入力シート】栽培計画書!$B$6),"",(【入力シート】栽培計画書!$B$6))</f>
        <v/>
      </c>
      <c r="D392" s="871" t="str">
        <f>IF(ISBLANK(【入力シート】栽培計画書!$B$6),"",(【入力シート】栽培計画書!$B$6))</f>
        <v/>
      </c>
      <c r="E392" s="875" t="s">
        <v>879</v>
      </c>
      <c r="F392" s="876"/>
      <c r="G392" s="874" t="str">
        <f>IF(ISBLANK(【入力シート】栽培計画書!$B$6),"",(【入力シート】栽培計画書!$B$6))</f>
        <v/>
      </c>
      <c r="H392" s="879" t="str">
        <f>IF(ISBLANK(【入力シート】栽培計画書!$B$6),"",(【入力シート】栽培計画書!$B$6))</f>
        <v/>
      </c>
      <c r="I392" s="874" t="str">
        <f>IF(ISBLANK(【入力シート】栽培計画書!$B$6),"",(【入力シート】栽培計画書!$B$6))</f>
        <v/>
      </c>
      <c r="J392" s="932" t="str">
        <f>IF(ISBLANK(【入力シート】栽培計画書!$B$6),"",(【入力シート】栽培計画書!$B$6))</f>
        <v/>
      </c>
      <c r="K392" s="874" t="str">
        <f>IF(ISBLANK(【入力シート】栽培計画書!$B$6),"",(【入力シート】栽培計画書!$B$6))</f>
        <v/>
      </c>
      <c r="L392" s="935" t="str">
        <f>IF(ISBLANK(【入力シート】栽培計画書!$B$6),"",(【入力シート】栽培計画書!$B$6))</f>
        <v/>
      </c>
      <c r="M392" s="938" t="str">
        <f>IF(ISBLANK(【入力シート】栽培計画書!$B$6),"",(【入力シート】栽培計画書!$B$6))</f>
        <v/>
      </c>
      <c r="N392" s="590"/>
      <c r="O392" s="590"/>
      <c r="P392" s="612"/>
      <c r="Q392" s="651"/>
      <c r="R392" s="651"/>
      <c r="S392" s="651"/>
      <c r="T392" s="575"/>
      <c r="U392" s="651"/>
      <c r="V392" s="651"/>
      <c r="W392" s="651"/>
      <c r="X392" s="651"/>
      <c r="Y392" s="651"/>
      <c r="Z392" s="612"/>
      <c r="AA392" s="630"/>
      <c r="AB392" s="612"/>
      <c r="AC392" s="612"/>
      <c r="AD392" s="612"/>
      <c r="AE392" s="612"/>
      <c r="AF392" s="590"/>
      <c r="AG392" s="590"/>
      <c r="AH392" s="590"/>
      <c r="AI392" s="590"/>
      <c r="AJ392" s="590"/>
      <c r="AK392" s="590"/>
      <c r="AL392" s="590"/>
    </row>
    <row r="393" spans="1:38" s="591" customFormat="1" ht="12" customHeight="1">
      <c r="A393" s="901"/>
      <c r="B393" s="865" t="str">
        <f>IF(ISBLANK(【入力シート】栽培計画書!$B$6),"",(【入力シート】栽培計画書!$B$6))</f>
        <v/>
      </c>
      <c r="C393" s="869" t="str">
        <f>IF(ISBLANK(【入力シート】栽培計画書!$B$6),"",(【入力シート】栽培計画書!$B$6))</f>
        <v/>
      </c>
      <c r="D393" s="871" t="str">
        <f>IF(ISBLANK(【入力シート】栽培計画書!$B$6),"",(【入力シート】栽培計画書!$B$6))</f>
        <v/>
      </c>
      <c r="E393" s="875"/>
      <c r="F393" s="876"/>
      <c r="G393" s="877" t="str">
        <f>IF(ISBLANK(【入力シート】栽培計画書!$K$47),"",(【入力シート】栽培計画書!$K$47))</f>
        <v/>
      </c>
      <c r="H393" s="879" t="str">
        <f>IF(ISBLANK(【入力シート】栽培計画書!$L$47),"",IF(OR(【入力シート】栽培計画書!$K$47=List!$E$2,【入力シート】栽培計画書!$K$47=List!$E$4),【入力シート】栽培計画書!$L$47&amp;"kg/10a",IF(【入力シート】栽培計画書!$K$47=List!$E$3,"播種量"&amp;【入力シート】栽培計画書!$L$47&amp;"kg/10a","")))</f>
        <v/>
      </c>
      <c r="I393" s="877" t="str">
        <f>IF(ISBLANK(【入力シート】栽培計画書!$O$47),"",(【入力シート】栽培計画書!$O$47))</f>
        <v/>
      </c>
      <c r="J393" s="932" t="str">
        <f>IF(ISBLANK(【入力シート】栽培計画書!$N$6),"",(【入力シート】栽培計画書!$N$6))</f>
        <v/>
      </c>
      <c r="K393" s="877" t="str">
        <f>IF(ISBLANK(【入力シート】栽培計画書!$S$47),"",(【入力シート】栽培計画書!$S$47))</f>
        <v/>
      </c>
      <c r="L393" s="935" t="str">
        <f>IF(ISBLANK(【入力シート】栽培計画書!$N$6),"",(【入力シート】栽培計画書!$N$6))</f>
        <v/>
      </c>
      <c r="M393" s="938" t="str">
        <f>IF(ISBLANK(【入力シート】栽培計画書!$B$6),"",(【入力シート】栽培計画書!$B$6))</f>
        <v/>
      </c>
      <c r="N393" s="590"/>
      <c r="O393" s="590"/>
      <c r="P393" s="612"/>
      <c r="Q393" s="651"/>
      <c r="R393" s="651"/>
      <c r="S393" s="651"/>
      <c r="T393" s="575"/>
      <c r="U393" s="651"/>
      <c r="V393" s="651"/>
      <c r="W393" s="651"/>
      <c r="X393" s="651"/>
      <c r="Y393" s="651"/>
      <c r="Z393" s="612"/>
      <c r="AA393" s="630"/>
      <c r="AB393" s="612"/>
      <c r="AC393" s="612"/>
      <c r="AD393" s="612"/>
      <c r="AE393" s="612"/>
      <c r="AF393" s="590"/>
      <c r="AG393" s="590"/>
      <c r="AH393" s="590"/>
      <c r="AI393" s="590"/>
      <c r="AJ393" s="590"/>
      <c r="AK393" s="590"/>
      <c r="AL393" s="590"/>
    </row>
    <row r="394" spans="1:38" s="591" customFormat="1" ht="24" customHeight="1">
      <c r="A394" s="901"/>
      <c r="B394" s="865" t="str">
        <f>IF(ISBLANK(【入力シート】栽培計画書!$B$6),"",(【入力シート】栽培計画書!$B$6))</f>
        <v/>
      </c>
      <c r="C394" s="660" t="str">
        <f>IF(ISBLANK(【入力シート】栽培計画書!$E$47),"",(【入力シート】栽培計画書!$E$47))</f>
        <v/>
      </c>
      <c r="D394" s="872" t="str">
        <f>IF(ISBLANK(【入力シート】栽培計画書!$B$6),"",(【入力シート】栽培計画書!$B$6))</f>
        <v/>
      </c>
      <c r="E394" s="661" t="str">
        <f>IF(ISBLANK(【入力シート】栽培計画書!$H$47),"",(【入力シート】栽培計画書!$H$47))</f>
        <v/>
      </c>
      <c r="F394" s="592" t="s">
        <v>878</v>
      </c>
      <c r="G394" s="878" t="str">
        <f>IF(ISBLANK(【入力シート】栽培計画書!$B$6),"",(【入力シート】栽培計画書!$B$6))</f>
        <v/>
      </c>
      <c r="H394" s="880" t="str">
        <f>IF(ISBLANK(【入力シート】栽培計画書!$B$6),"",(【入力シート】栽培計画書!$B$6))</f>
        <v/>
      </c>
      <c r="I394" s="878" t="str">
        <f>IF(ISBLANK(【入力シート】栽培計画書!$B$6),"",(【入力シート】栽培計画書!$B$6))</f>
        <v/>
      </c>
      <c r="J394" s="933" t="str">
        <f>IF(ISBLANK(【入力シート】栽培計画書!$B$6),"",(【入力シート】栽培計画書!$B$6))</f>
        <v/>
      </c>
      <c r="K394" s="878" t="str">
        <f>IF(ISBLANK(【入力シート】栽培計画書!$B$6),"",(【入力シート】栽培計画書!$B$6))</f>
        <v/>
      </c>
      <c r="L394" s="936" t="str">
        <f>IF(ISBLANK(【入力シート】栽培計画書!$B$6),"",(【入力シート】栽培計画書!$B$6))</f>
        <v/>
      </c>
      <c r="M394" s="939" t="str">
        <f>IF(ISBLANK(【入力シート】栽培計画書!$B$6),"",(【入力シート】栽培計画書!$B$6))</f>
        <v/>
      </c>
      <c r="N394" s="590"/>
      <c r="O394" s="663" t="str">
        <f>IF(ISNUMBER(SEARCH("施設", C391)), "施設", IF(ISNUMBER(SEARCH("露地", C391)), "露地", "露地施設"))</f>
        <v>露地施設</v>
      </c>
      <c r="P394" s="612"/>
      <c r="Q394" s="651"/>
      <c r="R394" s="651"/>
      <c r="S394" s="651"/>
      <c r="T394" s="575"/>
      <c r="U394" s="651"/>
      <c r="V394" s="651"/>
      <c r="W394" s="651"/>
      <c r="X394" s="651"/>
      <c r="Y394" s="651"/>
      <c r="Z394" s="612"/>
      <c r="AA394" s="630"/>
      <c r="AB394" s="612"/>
      <c r="AC394" s="612"/>
      <c r="AD394" s="612"/>
      <c r="AE394" s="612"/>
      <c r="AF394" s="590"/>
      <c r="AG394" s="590"/>
      <c r="AH394" s="590"/>
      <c r="AI394" s="590"/>
      <c r="AJ394" s="590"/>
      <c r="AK394" s="590"/>
      <c r="AL394" s="590"/>
    </row>
    <row r="395" spans="1:38" s="591" customFormat="1" ht="44.1" customHeight="1">
      <c r="A395" s="901"/>
      <c r="B395" s="865" t="str">
        <f>IF(ISBLANK(【入力シート】栽培計画書!$B$6),"",(【入力シート】栽培計画書!$B$6))</f>
        <v/>
      </c>
      <c r="C395" s="892" t="s">
        <v>880</v>
      </c>
      <c r="D395" s="893"/>
      <c r="E395" s="894"/>
      <c r="F395" s="895"/>
      <c r="G395" s="896" t="str">
        <f>IF(ISBLANK(【入力シート】栽培計画書!$M$47),"",(【入力シート】栽培計画書!$M$47))</f>
        <v/>
      </c>
      <c r="H395" s="897"/>
      <c r="I395" s="897"/>
      <c r="J395" s="897"/>
      <c r="K395" s="897"/>
      <c r="L395" s="897"/>
      <c r="M395" s="898"/>
      <c r="N395" s="590"/>
      <c r="O395" s="590"/>
      <c r="P395" s="612"/>
      <c r="Q395" s="651"/>
      <c r="R395" s="651"/>
      <c r="S395" s="651"/>
      <c r="T395" s="575"/>
      <c r="U395" s="651"/>
      <c r="V395" s="651"/>
      <c r="W395" s="651"/>
      <c r="X395" s="651"/>
      <c r="Y395" s="651"/>
      <c r="Z395" s="612"/>
      <c r="AA395" s="630"/>
      <c r="AB395" s="612"/>
      <c r="AC395" s="612"/>
      <c r="AD395" s="612"/>
      <c r="AE395" s="612"/>
      <c r="AF395" s="590"/>
      <c r="AG395" s="590"/>
      <c r="AH395" s="590"/>
      <c r="AI395" s="590"/>
      <c r="AJ395" s="590"/>
      <c r="AK395" s="590"/>
      <c r="AL395" s="590"/>
    </row>
    <row r="396" spans="1:38" s="591" customFormat="1" ht="44.1" customHeight="1">
      <c r="A396" s="901"/>
      <c r="B396" s="865" t="str">
        <f>IF(ISBLANK(【入力シート】栽培計画書!$B$6),"",(【入力シート】栽培計画書!$B$6))</f>
        <v/>
      </c>
      <c r="C396" s="881" t="s">
        <v>881</v>
      </c>
      <c r="D396" s="881"/>
      <c r="E396" s="881"/>
      <c r="F396" s="882"/>
      <c r="G396" s="883" t="str">
        <f>IF(ISBLANK(【入力シート】栽培計画書!$Q$47),"",(【入力シート】栽培計画書!$Q$47))</f>
        <v/>
      </c>
      <c r="H396" s="884"/>
      <c r="I396" s="884"/>
      <c r="J396" s="884"/>
      <c r="K396" s="884"/>
      <c r="L396" s="884"/>
      <c r="M396" s="885"/>
      <c r="N396" s="590"/>
      <c r="O396" s="590"/>
      <c r="P396" s="612"/>
      <c r="Q396" s="651"/>
      <c r="R396" s="651"/>
      <c r="S396" s="651"/>
      <c r="T396" s="575"/>
      <c r="U396" s="651"/>
      <c r="V396" s="651"/>
      <c r="W396" s="651"/>
      <c r="X396" s="651"/>
      <c r="Y396" s="651"/>
      <c r="Z396" s="612"/>
      <c r="AA396" s="630"/>
      <c r="AB396" s="612"/>
      <c r="AC396" s="612"/>
      <c r="AD396" s="612"/>
      <c r="AE396" s="612"/>
      <c r="AF396" s="590"/>
      <c r="AG396" s="590"/>
      <c r="AH396" s="590"/>
      <c r="AI396" s="590"/>
      <c r="AJ396" s="590"/>
      <c r="AK396" s="590"/>
      <c r="AL396" s="590"/>
    </row>
    <row r="397" spans="1:38" s="591" customFormat="1" ht="44.1" customHeight="1" thickBot="1">
      <c r="A397" s="902"/>
      <c r="B397" s="866" t="str">
        <f>IF(ISBLANK(【入力シート】栽培計画書!$B$6),"",(【入力シート】栽培計画書!$B$6))</f>
        <v/>
      </c>
      <c r="C397" s="886" t="s">
        <v>882</v>
      </c>
      <c r="D397" s="887"/>
      <c r="E397" s="887"/>
      <c r="F397" s="888"/>
      <c r="G397" s="889" t="str">
        <f>IF(ISBLANK(【入力シート】栽培計画書!$U$47),"",(【入力シート】栽培計画書!$U$47))</f>
        <v/>
      </c>
      <c r="H397" s="890"/>
      <c r="I397" s="890"/>
      <c r="J397" s="890"/>
      <c r="K397" s="890"/>
      <c r="L397" s="890"/>
      <c r="M397" s="891"/>
      <c r="N397" s="590"/>
      <c r="O397" s="590"/>
      <c r="P397" s="612"/>
      <c r="Q397" s="612"/>
      <c r="R397" s="612"/>
      <c r="S397" s="612"/>
      <c r="T397" s="612"/>
      <c r="U397" s="612"/>
      <c r="V397" s="612"/>
      <c r="W397" s="612"/>
      <c r="X397" s="612"/>
      <c r="Y397" s="612"/>
      <c r="Z397" s="612"/>
      <c r="AA397" s="630"/>
      <c r="AB397" s="612"/>
      <c r="AC397" s="612"/>
      <c r="AD397" s="612"/>
      <c r="AE397" s="612"/>
      <c r="AF397" s="590"/>
      <c r="AG397" s="590"/>
      <c r="AH397" s="597"/>
      <c r="AI397" s="590"/>
      <c r="AJ397" s="590"/>
      <c r="AK397" s="590"/>
      <c r="AL397" s="590"/>
    </row>
    <row r="398" spans="1:38" s="591" customFormat="1" ht="24" customHeight="1">
      <c r="A398" s="900" t="str">
        <f>IF(ISBLANK(【入力シート】栽培計画書!$B$48),"",(【入力シート】栽培計画書!$B$48))</f>
        <v/>
      </c>
      <c r="B398" s="864" t="str">
        <f>IF(ISBLANK(【入力シート】栽培計画書!$C$48),"",(【入力シート】栽培計画書!$C$48))</f>
        <v/>
      </c>
      <c r="C398" s="867" t="str">
        <f>IF(ISBLANK(【入力シート】栽培計画書!$D$48),"",(【入力シート】栽培計画書!$D$48))</f>
        <v/>
      </c>
      <c r="D398" s="870" t="str">
        <f>IF(ISBLANK(【入力シート】栽培計画書!$F$48),"",(【入力シート】栽培計画書!$F$48))</f>
        <v/>
      </c>
      <c r="E398" s="659" t="str">
        <f>IF(ISBLANK(【入力シート】栽培計画書!$G$48),"",(【入力シート】栽培計画書!$G$48))</f>
        <v/>
      </c>
      <c r="F398" s="589" t="s">
        <v>878</v>
      </c>
      <c r="G398" s="873" t="str">
        <f>IF(ISBLANK(【入力シート】栽培計画書!$I$48),"",(【入力シート】栽培計画書!$I$48))</f>
        <v/>
      </c>
      <c r="H398" s="899" t="str">
        <f>IF(ISBLANK(【入力シート】栽培計画書!$J$48),"",IF(OR(【入力シート】栽培計画書!$I$48=List!$E$2,【入力シート】栽培計画書!$I$48=List!$E$4),【入力シート】栽培計画書!$J$48&amp;"kg/10a",IF(【入力シート】栽培計画書!$I$48=List!$E$3,"播種量"&amp;【入力シート】栽培計画書!$J$48&amp;"kg/10a","")))</f>
        <v/>
      </c>
      <c r="I398" s="873" t="str">
        <f>IF(ISBLANK(【入力シート】栽培計画書!$N$48),"",(【入力シート】栽培計画書!$N$48))</f>
        <v/>
      </c>
      <c r="J398" s="931" t="str">
        <f>IF(ISBLANK(【入力シート】栽培計画書!$P$48),"",(【入力シート】栽培計画書!$P$48))</f>
        <v/>
      </c>
      <c r="K398" s="873" t="str">
        <f>IF(ISBLANK(【入力シート】栽培計画書!$R$48),"",(【入力シート】栽培計画書!$R$48))</f>
        <v/>
      </c>
      <c r="L398" s="934" t="str">
        <f>IF(ISBLANK(【入力シート】栽培計画書!$T$48),"",(【入力シート】栽培計画書!$T$48))</f>
        <v/>
      </c>
      <c r="M398" s="937" t="str">
        <f>IF(ISBLANK(【入力シート】栽培計画書!$V$48),"",(【入力シート】栽培計画書!$V$48))</f>
        <v/>
      </c>
      <c r="N398" s="590"/>
      <c r="O398" s="590"/>
      <c r="P398" s="612"/>
      <c r="Q398" s="612"/>
      <c r="R398" s="612"/>
      <c r="S398" s="612"/>
      <c r="T398" s="612"/>
      <c r="U398" s="612"/>
      <c r="V398" s="612"/>
      <c r="W398" s="612"/>
      <c r="X398" s="612"/>
      <c r="Y398" s="612"/>
      <c r="Z398" s="553"/>
      <c r="AA398" s="553"/>
      <c r="AB398" s="553"/>
      <c r="AC398" s="553"/>
      <c r="AD398" s="553"/>
      <c r="AE398" s="612"/>
      <c r="AF398" s="590"/>
      <c r="AG398" s="590"/>
      <c r="AH398" s="590"/>
      <c r="AI398" s="590"/>
      <c r="AJ398" s="590"/>
      <c r="AK398" s="590"/>
      <c r="AL398" s="590"/>
    </row>
    <row r="399" spans="1:38" s="591" customFormat="1" ht="12" customHeight="1">
      <c r="A399" s="901"/>
      <c r="B399" s="865" t="str">
        <f>IF(ISBLANK(【入力シート】栽培計画書!$B$6),"",(【入力シート】栽培計画書!$B$6))</f>
        <v/>
      </c>
      <c r="C399" s="868" t="str">
        <f>IF(ISBLANK(【入力シート】栽培計画書!$B$6),"",(【入力シート】栽培計画書!$B$6))</f>
        <v/>
      </c>
      <c r="D399" s="871" t="str">
        <f>IF(ISBLANK(【入力シート】栽培計画書!$B$6),"",(【入力シート】栽培計画書!$B$6))</f>
        <v/>
      </c>
      <c r="E399" s="875" t="s">
        <v>879</v>
      </c>
      <c r="F399" s="876"/>
      <c r="G399" s="874" t="str">
        <f>IF(ISBLANK(【入力シート】栽培計画書!$B$6),"",(【入力シート】栽培計画書!$B$6))</f>
        <v/>
      </c>
      <c r="H399" s="879" t="str">
        <f>IF(ISBLANK(【入力シート】栽培計画書!$B$6),"",(【入力シート】栽培計画書!$B$6))</f>
        <v/>
      </c>
      <c r="I399" s="874" t="str">
        <f>IF(ISBLANK(【入力シート】栽培計画書!$B$6),"",(【入力シート】栽培計画書!$B$6))</f>
        <v/>
      </c>
      <c r="J399" s="932" t="str">
        <f>IF(ISBLANK(【入力シート】栽培計画書!$B$6),"",(【入力シート】栽培計画書!$B$6))</f>
        <v/>
      </c>
      <c r="K399" s="874" t="str">
        <f>IF(ISBLANK(【入力シート】栽培計画書!$B$6),"",(【入力シート】栽培計画書!$B$6))</f>
        <v/>
      </c>
      <c r="L399" s="935" t="str">
        <f>IF(ISBLANK(【入力シート】栽培計画書!$B$6),"",(【入力シート】栽培計画書!$B$6))</f>
        <v/>
      </c>
      <c r="M399" s="938" t="str">
        <f>IF(ISBLANK(【入力シート】栽培計画書!$B$6),"",(【入力シート】栽培計画書!$B$6))</f>
        <v/>
      </c>
      <c r="N399" s="590"/>
      <c r="O399" s="590"/>
      <c r="P399" s="612"/>
      <c r="Q399" s="649"/>
      <c r="R399" s="612"/>
      <c r="S399" s="612"/>
      <c r="T399" s="612"/>
      <c r="U399" s="612"/>
      <c r="V399" s="612"/>
      <c r="W399" s="612"/>
      <c r="X399" s="612"/>
      <c r="Y399" s="612"/>
      <c r="Z399" s="553"/>
      <c r="AA399" s="553"/>
      <c r="AB399" s="553"/>
      <c r="AC399" s="553"/>
      <c r="AD399" s="553"/>
      <c r="AE399" s="612"/>
      <c r="AF399" s="590"/>
      <c r="AG399" s="590"/>
      <c r="AH399" s="590"/>
      <c r="AI399" s="590"/>
      <c r="AJ399" s="590"/>
      <c r="AK399" s="590"/>
      <c r="AL399" s="590"/>
    </row>
    <row r="400" spans="1:38" s="591" customFormat="1" ht="12" customHeight="1">
      <c r="A400" s="901"/>
      <c r="B400" s="865" t="str">
        <f>IF(ISBLANK(【入力シート】栽培計画書!$B$6),"",(【入力シート】栽培計画書!$B$6))</f>
        <v/>
      </c>
      <c r="C400" s="869" t="str">
        <f>IF(ISBLANK(【入力シート】栽培計画書!$B$6),"",(【入力シート】栽培計画書!$B$6))</f>
        <v/>
      </c>
      <c r="D400" s="871" t="str">
        <f>IF(ISBLANK(【入力シート】栽培計画書!$B$6),"",(【入力シート】栽培計画書!$B$6))</f>
        <v/>
      </c>
      <c r="E400" s="875"/>
      <c r="F400" s="876"/>
      <c r="G400" s="877" t="str">
        <f>IF(ISBLANK(【入力シート】栽培計画書!$K$48),"",(【入力シート】栽培計画書!$K$48))</f>
        <v/>
      </c>
      <c r="H400" s="879" t="str">
        <f>IF(ISBLANK(【入力シート】栽培計画書!$L$48),"",IF(OR(【入力シート】栽培計画書!$K$48=List!$E$2,【入力シート】栽培計画書!$K$48=List!$E$4),【入力シート】栽培計画書!$L$48&amp;"kg/10a",IF(【入力シート】栽培計画書!$K$48=List!$E$3,"播種量"&amp;【入力シート】栽培計画書!$L$48&amp;"kg/10a","")))</f>
        <v/>
      </c>
      <c r="I400" s="877" t="str">
        <f>IF(ISBLANK(【入力シート】栽培計画書!$O$48),"",(【入力シート】栽培計画書!$O$48))</f>
        <v/>
      </c>
      <c r="J400" s="932" t="str">
        <f>IF(ISBLANK(【入力シート】栽培計画書!$N$6),"",(【入力シート】栽培計画書!$N$6))</f>
        <v/>
      </c>
      <c r="K400" s="877" t="str">
        <f>IF(ISBLANK(【入力シート】栽培計画書!$S$48),"",(【入力シート】栽培計画書!$S$48))</f>
        <v/>
      </c>
      <c r="L400" s="935" t="str">
        <f>IF(ISBLANK(【入力シート】栽培計画書!$N$6),"",(【入力シート】栽培計画書!$N$6))</f>
        <v/>
      </c>
      <c r="M400" s="938" t="str">
        <f>IF(ISBLANK(【入力シート】栽培計画書!$B$6),"",(【入力シート】栽培計画書!$B$6))</f>
        <v/>
      </c>
      <c r="N400" s="590"/>
      <c r="O400" s="590"/>
      <c r="P400" s="612"/>
      <c r="Q400" s="612"/>
      <c r="R400" s="612"/>
      <c r="S400" s="612"/>
      <c r="T400" s="612"/>
      <c r="U400" s="612"/>
      <c r="V400" s="612"/>
      <c r="W400" s="612"/>
      <c r="X400" s="612"/>
      <c r="Y400" s="612"/>
      <c r="Z400" s="553"/>
      <c r="AA400" s="553"/>
      <c r="AB400" s="553"/>
      <c r="AC400" s="553"/>
      <c r="AD400" s="553"/>
      <c r="AE400" s="612"/>
      <c r="AF400" s="590"/>
      <c r="AG400" s="590"/>
      <c r="AH400" s="590"/>
      <c r="AI400" s="590"/>
      <c r="AJ400" s="590"/>
      <c r="AK400" s="590"/>
      <c r="AL400" s="590"/>
    </row>
    <row r="401" spans="1:38" s="591" customFormat="1" ht="24" customHeight="1">
      <c r="A401" s="901"/>
      <c r="B401" s="865" t="str">
        <f>IF(ISBLANK(【入力シート】栽培計画書!$B$6),"",(【入力シート】栽培計画書!$B$6))</f>
        <v/>
      </c>
      <c r="C401" s="660" t="str">
        <f>IF(ISBLANK(【入力シート】栽培計画書!$E$48),"",(【入力シート】栽培計画書!$E$48))</f>
        <v/>
      </c>
      <c r="D401" s="872" t="str">
        <f>IF(ISBLANK(【入力シート】栽培計画書!$B$6),"",(【入力シート】栽培計画書!$B$6))</f>
        <v/>
      </c>
      <c r="E401" s="661" t="str">
        <f>IF(ISBLANK(【入力シート】栽培計画書!$H$48),"",(【入力シート】栽培計画書!$H$48))</f>
        <v/>
      </c>
      <c r="F401" s="592" t="s">
        <v>878</v>
      </c>
      <c r="G401" s="878" t="str">
        <f>IF(ISBLANK(【入力シート】栽培計画書!$B$6),"",(【入力シート】栽培計画書!$B$6))</f>
        <v/>
      </c>
      <c r="H401" s="880" t="str">
        <f>IF(ISBLANK(【入力シート】栽培計画書!$B$6),"",(【入力シート】栽培計画書!$B$6))</f>
        <v/>
      </c>
      <c r="I401" s="878" t="str">
        <f>IF(ISBLANK(【入力シート】栽培計画書!$B$6),"",(【入力シート】栽培計画書!$B$6))</f>
        <v/>
      </c>
      <c r="J401" s="933" t="str">
        <f>IF(ISBLANK(【入力シート】栽培計画書!$B$6),"",(【入力シート】栽培計画書!$B$6))</f>
        <v/>
      </c>
      <c r="K401" s="878" t="str">
        <f>IF(ISBLANK(【入力シート】栽培計画書!$B$6),"",(【入力シート】栽培計画書!$B$6))</f>
        <v/>
      </c>
      <c r="L401" s="936" t="str">
        <f>IF(ISBLANK(【入力シート】栽培計画書!$B$6),"",(【入力シート】栽培計画書!$B$6))</f>
        <v/>
      </c>
      <c r="M401" s="939" t="str">
        <f>IF(ISBLANK(【入力シート】栽培計画書!$B$6),"",(【入力シート】栽培計画書!$B$6))</f>
        <v/>
      </c>
      <c r="N401" s="590"/>
      <c r="O401" s="663" t="str">
        <f>IF(ISNUMBER(SEARCH("施設", C398)), "施設", IF(ISNUMBER(SEARCH("露地", C398)), "露地", "露地施設"))</f>
        <v>露地施設</v>
      </c>
      <c r="P401" s="650"/>
      <c r="Q401" s="608"/>
      <c r="R401" s="608"/>
      <c r="S401" s="608"/>
      <c r="T401" s="608"/>
      <c r="U401" s="608"/>
      <c r="V401" s="608"/>
      <c r="W401" s="608"/>
      <c r="X401" s="608"/>
      <c r="Y401" s="608"/>
      <c r="Z401" s="553"/>
      <c r="AA401" s="553"/>
      <c r="AB401" s="553"/>
      <c r="AC401" s="553"/>
      <c r="AD401" s="553"/>
      <c r="AE401" s="612"/>
      <c r="AF401" s="590"/>
      <c r="AG401" s="590"/>
      <c r="AH401" s="590"/>
      <c r="AI401" s="590"/>
      <c r="AJ401" s="590"/>
      <c r="AK401" s="590"/>
      <c r="AL401" s="590"/>
    </row>
    <row r="402" spans="1:38" s="591" customFormat="1" ht="44.1" customHeight="1">
      <c r="A402" s="901"/>
      <c r="B402" s="865" t="str">
        <f>IF(ISBLANK(【入力シート】栽培計画書!$B$6),"",(【入力シート】栽培計画書!$B$6))</f>
        <v/>
      </c>
      <c r="C402" s="892" t="s">
        <v>880</v>
      </c>
      <c r="D402" s="893"/>
      <c r="E402" s="894"/>
      <c r="F402" s="895"/>
      <c r="G402" s="896" t="str">
        <f>IF(ISBLANK(【入力シート】栽培計画書!$M$48),"",(【入力シート】栽培計画書!$M$48))</f>
        <v/>
      </c>
      <c r="H402" s="897"/>
      <c r="I402" s="897"/>
      <c r="J402" s="897"/>
      <c r="K402" s="897"/>
      <c r="L402" s="897"/>
      <c r="M402" s="898"/>
      <c r="N402" s="590"/>
      <c r="O402" s="590"/>
      <c r="P402" s="636"/>
      <c r="Q402" s="608"/>
      <c r="R402" s="608"/>
      <c r="S402" s="608"/>
      <c r="T402" s="608"/>
      <c r="U402" s="608"/>
      <c r="V402" s="608"/>
      <c r="W402" s="608"/>
      <c r="X402" s="608"/>
      <c r="Y402" s="608"/>
      <c r="Z402" s="553"/>
      <c r="AA402" s="553"/>
      <c r="AB402" s="553"/>
      <c r="AC402" s="553"/>
      <c r="AD402" s="553"/>
      <c r="AE402" s="612"/>
      <c r="AF402" s="590"/>
      <c r="AG402" s="590"/>
      <c r="AH402" s="590"/>
      <c r="AI402" s="590"/>
      <c r="AJ402" s="590"/>
      <c r="AK402" s="590"/>
      <c r="AL402" s="590"/>
    </row>
    <row r="403" spans="1:38" s="591" customFormat="1" ht="44.1" customHeight="1">
      <c r="A403" s="901"/>
      <c r="B403" s="865" t="str">
        <f>IF(ISBLANK(【入力シート】栽培計画書!$B$6),"",(【入力シート】栽培計画書!$B$6))</f>
        <v/>
      </c>
      <c r="C403" s="881" t="s">
        <v>881</v>
      </c>
      <c r="D403" s="881"/>
      <c r="E403" s="881"/>
      <c r="F403" s="882"/>
      <c r="G403" s="883" t="str">
        <f>IF(ISBLANK(【入力シート】栽培計画書!$Q$48),"",(【入力シート】栽培計画書!$Q$48))</f>
        <v/>
      </c>
      <c r="H403" s="884"/>
      <c r="I403" s="884"/>
      <c r="J403" s="884"/>
      <c r="K403" s="884"/>
      <c r="L403" s="884"/>
      <c r="M403" s="885"/>
      <c r="N403" s="590"/>
      <c r="O403" s="590"/>
      <c r="P403" s="636"/>
      <c r="Q403" s="608"/>
      <c r="R403" s="608"/>
      <c r="S403" s="608"/>
      <c r="T403" s="608"/>
      <c r="U403" s="608"/>
      <c r="V403" s="608"/>
      <c r="W403" s="608"/>
      <c r="X403" s="608"/>
      <c r="Y403" s="608"/>
      <c r="Z403" s="553"/>
      <c r="AA403" s="553"/>
      <c r="AB403" s="553"/>
      <c r="AC403" s="553"/>
      <c r="AD403" s="553"/>
      <c r="AE403" s="612"/>
      <c r="AF403" s="590"/>
      <c r="AG403" s="590"/>
      <c r="AH403" s="590"/>
      <c r="AI403" s="590"/>
      <c r="AJ403" s="590"/>
      <c r="AK403" s="590"/>
      <c r="AL403" s="590"/>
    </row>
    <row r="404" spans="1:38" s="591" customFormat="1" ht="44.1" customHeight="1" thickBot="1">
      <c r="A404" s="902"/>
      <c r="B404" s="866" t="str">
        <f>IF(ISBLANK(【入力シート】栽培計画書!$B$6),"",(【入力シート】栽培計画書!$B$6))</f>
        <v/>
      </c>
      <c r="C404" s="886" t="s">
        <v>882</v>
      </c>
      <c r="D404" s="887"/>
      <c r="E404" s="887"/>
      <c r="F404" s="888"/>
      <c r="G404" s="889" t="str">
        <f>IF(ISBLANK(【入力シート】栽培計画書!$U$48),"",(【入力シート】栽培計画書!$U$48))</f>
        <v/>
      </c>
      <c r="H404" s="890"/>
      <c r="I404" s="890"/>
      <c r="J404" s="890"/>
      <c r="K404" s="890"/>
      <c r="L404" s="890"/>
      <c r="M404" s="891"/>
      <c r="N404" s="590"/>
      <c r="O404" s="590"/>
      <c r="P404" s="636"/>
      <c r="Q404" s="608"/>
      <c r="R404" s="608"/>
      <c r="S404" s="608"/>
      <c r="T404" s="608"/>
      <c r="U404" s="608"/>
      <c r="V404" s="608"/>
      <c r="W404" s="608"/>
      <c r="X404" s="608"/>
      <c r="Y404" s="608"/>
      <c r="Z404" s="553"/>
      <c r="AA404" s="553"/>
      <c r="AB404" s="553"/>
      <c r="AC404" s="553"/>
      <c r="AD404" s="553"/>
      <c r="AE404" s="612"/>
      <c r="AF404" s="590"/>
      <c r="AG404" s="590"/>
      <c r="AH404" s="590"/>
      <c r="AI404" s="590"/>
      <c r="AJ404" s="590"/>
      <c r="AK404" s="590"/>
      <c r="AL404" s="590"/>
    </row>
    <row r="405" spans="1:38" s="591" customFormat="1" ht="24" customHeight="1">
      <c r="A405" s="900" t="str">
        <f>IF(ISBLANK(【入力シート】栽培計画書!$B$49),"",(【入力シート】栽培計画書!$B$49))</f>
        <v/>
      </c>
      <c r="B405" s="864" t="str">
        <f>IF(ISBLANK(【入力シート】栽培計画書!$C$49),"",(【入力シート】栽培計画書!$C$49))</f>
        <v/>
      </c>
      <c r="C405" s="867" t="str">
        <f>IF(ISBLANK(【入力シート】栽培計画書!$D$49),"",(【入力シート】栽培計画書!$D$49))</f>
        <v/>
      </c>
      <c r="D405" s="870" t="str">
        <f>IF(ISBLANK(【入力シート】栽培計画書!$F$49),"",(【入力シート】栽培計画書!$F$49))</f>
        <v/>
      </c>
      <c r="E405" s="659" t="str">
        <f>IF(ISBLANK(【入力シート】栽培計画書!$G$49),"",(【入力シート】栽培計画書!$G$49))</f>
        <v/>
      </c>
      <c r="F405" s="589" t="s">
        <v>878</v>
      </c>
      <c r="G405" s="873" t="str">
        <f>IF(ISBLANK(【入力シート】栽培計画書!$I$49),"",(【入力シート】栽培計画書!$I$49))</f>
        <v/>
      </c>
      <c r="H405" s="899" t="str">
        <f>IF(ISBLANK(【入力シート】栽培計画書!$J$49),"",IF(OR(【入力シート】栽培計画書!$I$49=List!$E$2,【入力シート】栽培計画書!$I$49=List!$E$4),【入力シート】栽培計画書!$J$49&amp;"kg/10a",IF(【入力シート】栽培計画書!$I$49=List!$E$3,"播種量"&amp;【入力シート】栽培計画書!$J$49&amp;"kg/10a","")))</f>
        <v/>
      </c>
      <c r="I405" s="873" t="str">
        <f>IF(ISBLANK(【入力シート】栽培計画書!$N$49),"",(【入力シート】栽培計画書!$N$49))</f>
        <v/>
      </c>
      <c r="J405" s="931" t="str">
        <f>IF(ISBLANK(【入力シート】栽培計画書!$P$49),"",(【入力シート】栽培計画書!$P$49))</f>
        <v/>
      </c>
      <c r="K405" s="873" t="str">
        <f>IF(ISBLANK(【入力シート】栽培計画書!$R$49),"",(【入力シート】栽培計画書!$R$49))</f>
        <v/>
      </c>
      <c r="L405" s="934" t="str">
        <f>IF(ISBLANK(【入力シート】栽培計画書!$T$49),"",(【入力シート】栽培計画書!$T$49))</f>
        <v/>
      </c>
      <c r="M405" s="937" t="str">
        <f>IF(ISBLANK(【入力シート】栽培計画書!$V$49),"",(【入力シート】栽培計画書!$V$49))</f>
        <v/>
      </c>
      <c r="N405" s="590"/>
      <c r="O405" s="590"/>
      <c r="P405" s="636"/>
      <c r="Q405" s="608"/>
      <c r="R405" s="608"/>
      <c r="S405" s="608"/>
      <c r="T405" s="608"/>
      <c r="U405" s="608"/>
      <c r="V405" s="608"/>
      <c r="W405" s="608"/>
      <c r="X405" s="608"/>
      <c r="Y405" s="608"/>
      <c r="Z405" s="553"/>
      <c r="AA405" s="553"/>
      <c r="AB405" s="553"/>
      <c r="AC405" s="553"/>
      <c r="AD405" s="553"/>
      <c r="AE405" s="612"/>
      <c r="AF405" s="590"/>
      <c r="AG405" s="590"/>
      <c r="AH405" s="590"/>
      <c r="AI405" s="590"/>
      <c r="AJ405" s="590"/>
      <c r="AK405" s="590"/>
      <c r="AL405" s="590"/>
    </row>
    <row r="406" spans="1:38" s="591" customFormat="1" ht="12" customHeight="1">
      <c r="A406" s="901"/>
      <c r="B406" s="865" t="str">
        <f>IF(ISBLANK(【入力シート】栽培計画書!$B$6),"",(【入力シート】栽培計画書!$B$6))</f>
        <v/>
      </c>
      <c r="C406" s="868" t="str">
        <f>IF(ISBLANK(【入力シート】栽培計画書!$B$6),"",(【入力シート】栽培計画書!$B$6))</f>
        <v/>
      </c>
      <c r="D406" s="871" t="str">
        <f>IF(ISBLANK(【入力シート】栽培計画書!$B$6),"",(【入力シート】栽培計画書!$B$6))</f>
        <v/>
      </c>
      <c r="E406" s="875" t="s">
        <v>879</v>
      </c>
      <c r="F406" s="876"/>
      <c r="G406" s="874" t="str">
        <f>IF(ISBLANK(【入力シート】栽培計画書!$B$6),"",(【入力シート】栽培計画書!$B$6))</f>
        <v/>
      </c>
      <c r="H406" s="879" t="str">
        <f>IF(ISBLANK(【入力シート】栽培計画書!$B$6),"",(【入力シート】栽培計画書!$B$6))</f>
        <v/>
      </c>
      <c r="I406" s="874" t="str">
        <f>IF(ISBLANK(【入力シート】栽培計画書!$B$6),"",(【入力シート】栽培計画書!$B$6))</f>
        <v/>
      </c>
      <c r="J406" s="932" t="str">
        <f>IF(ISBLANK(【入力シート】栽培計画書!$B$6),"",(【入力シート】栽培計画書!$B$6))</f>
        <v/>
      </c>
      <c r="K406" s="874" t="str">
        <f>IF(ISBLANK(【入力シート】栽培計画書!$B$6),"",(【入力シート】栽培計画書!$B$6))</f>
        <v/>
      </c>
      <c r="L406" s="935" t="str">
        <f>IF(ISBLANK(【入力シート】栽培計画書!$B$6),"",(【入力シート】栽培計画書!$B$6))</f>
        <v/>
      </c>
      <c r="M406" s="938" t="str">
        <f>IF(ISBLANK(【入力シート】栽培計画書!$B$6),"",(【入力シート】栽培計画書!$B$6))</f>
        <v/>
      </c>
      <c r="N406" s="590"/>
      <c r="O406" s="590"/>
      <c r="P406" s="636"/>
      <c r="Q406" s="608"/>
      <c r="R406" s="608"/>
      <c r="S406" s="608"/>
      <c r="T406" s="608"/>
      <c r="U406" s="608"/>
      <c r="V406" s="608"/>
      <c r="W406" s="608"/>
      <c r="X406" s="608"/>
      <c r="Y406" s="608"/>
      <c r="Z406" s="553"/>
      <c r="AA406" s="553"/>
      <c r="AB406" s="553"/>
      <c r="AC406" s="553"/>
      <c r="AD406" s="553"/>
      <c r="AE406" s="612"/>
      <c r="AF406" s="590"/>
      <c r="AG406" s="590"/>
      <c r="AH406" s="590"/>
      <c r="AI406" s="590"/>
      <c r="AJ406" s="590"/>
      <c r="AK406" s="590"/>
      <c r="AL406" s="590"/>
    </row>
    <row r="407" spans="1:38" s="591" customFormat="1" ht="12" customHeight="1">
      <c r="A407" s="901"/>
      <c r="B407" s="865" t="str">
        <f>IF(ISBLANK(【入力シート】栽培計画書!$B$6),"",(【入力シート】栽培計画書!$B$6))</f>
        <v/>
      </c>
      <c r="C407" s="869" t="str">
        <f>IF(ISBLANK(【入力シート】栽培計画書!$B$6),"",(【入力シート】栽培計画書!$B$6))</f>
        <v/>
      </c>
      <c r="D407" s="871" t="str">
        <f>IF(ISBLANK(【入力シート】栽培計画書!$B$6),"",(【入力シート】栽培計画書!$B$6))</f>
        <v/>
      </c>
      <c r="E407" s="875"/>
      <c r="F407" s="876"/>
      <c r="G407" s="877" t="str">
        <f>IF(ISBLANK(【入力シート】栽培計画書!$K$49),"",(【入力シート】栽培計画書!$K$49))</f>
        <v/>
      </c>
      <c r="H407" s="879" t="str">
        <f>IF(ISBLANK(【入力シート】栽培計画書!$L$49),"",IF(OR(【入力シート】栽培計画書!$K$49=List!$E$2,【入力シート】栽培計画書!$K$49=List!$E$4),【入力シート】栽培計画書!$L$49&amp;"kg/10a",IF(【入力シート】栽培計画書!$K$49=List!$E$3,"播種量"&amp;【入力シート】栽培計画書!$L$49&amp;"kg/10a","")))</f>
        <v/>
      </c>
      <c r="I407" s="877" t="str">
        <f>IF(ISBLANK(【入力シート】栽培計画書!$O$49),"",(【入力シート】栽培計画書!$O$49))</f>
        <v/>
      </c>
      <c r="J407" s="932" t="str">
        <f>IF(ISBLANK(【入力シート】栽培計画書!$N$6),"",(【入力シート】栽培計画書!$N$6))</f>
        <v/>
      </c>
      <c r="K407" s="877" t="str">
        <f>IF(ISBLANK(【入力シート】栽培計画書!$S$49),"",(【入力シート】栽培計画書!$S$49))</f>
        <v/>
      </c>
      <c r="L407" s="935" t="str">
        <f>IF(ISBLANK(【入力シート】栽培計画書!$N$6),"",(【入力シート】栽培計画書!$N$6))</f>
        <v/>
      </c>
      <c r="M407" s="938" t="str">
        <f>IF(ISBLANK(【入力シート】栽培計画書!$B$6),"",(【入力シート】栽培計画書!$B$6))</f>
        <v/>
      </c>
      <c r="N407" s="590"/>
      <c r="O407" s="590"/>
      <c r="P407" s="636"/>
      <c r="Q407" s="608"/>
      <c r="R407" s="608"/>
      <c r="S407" s="608"/>
      <c r="T407" s="608"/>
      <c r="U407" s="608"/>
      <c r="V407" s="608"/>
      <c r="W407" s="608"/>
      <c r="X407" s="608"/>
      <c r="Y407" s="608"/>
      <c r="Z407" s="553"/>
      <c r="AA407" s="553"/>
      <c r="AB407" s="553"/>
      <c r="AC407" s="553"/>
      <c r="AD407" s="553"/>
      <c r="AE407" s="612"/>
      <c r="AF407" s="590"/>
      <c r="AG407" s="590"/>
      <c r="AH407" s="590"/>
      <c r="AI407" s="590"/>
      <c r="AJ407" s="590"/>
      <c r="AK407" s="590"/>
      <c r="AL407" s="590"/>
    </row>
    <row r="408" spans="1:38" s="591" customFormat="1" ht="24" customHeight="1">
      <c r="A408" s="901"/>
      <c r="B408" s="865" t="str">
        <f>IF(ISBLANK(【入力シート】栽培計画書!$B$6),"",(【入力シート】栽培計画書!$B$6))</f>
        <v/>
      </c>
      <c r="C408" s="660" t="str">
        <f>IF(ISBLANK(【入力シート】栽培計画書!$E$49),"",(【入力シート】栽培計画書!$E$49))</f>
        <v/>
      </c>
      <c r="D408" s="872" t="str">
        <f>IF(ISBLANK(【入力シート】栽培計画書!$B$6),"",(【入力シート】栽培計画書!$B$6))</f>
        <v/>
      </c>
      <c r="E408" s="661" t="str">
        <f>IF(ISBLANK(【入力シート】栽培計画書!$H$49),"",(【入力シート】栽培計画書!$H$49))</f>
        <v/>
      </c>
      <c r="F408" s="592" t="s">
        <v>878</v>
      </c>
      <c r="G408" s="878" t="str">
        <f>IF(ISBLANK(【入力シート】栽培計画書!$B$6),"",(【入力シート】栽培計画書!$B$6))</f>
        <v/>
      </c>
      <c r="H408" s="880" t="str">
        <f>IF(ISBLANK(【入力シート】栽培計画書!$B$6),"",(【入力シート】栽培計画書!$B$6))</f>
        <v/>
      </c>
      <c r="I408" s="878" t="str">
        <f>IF(ISBLANK(【入力シート】栽培計画書!$B$6),"",(【入力シート】栽培計画書!$B$6))</f>
        <v/>
      </c>
      <c r="J408" s="933" t="str">
        <f>IF(ISBLANK(【入力シート】栽培計画書!$B$6),"",(【入力シート】栽培計画書!$B$6))</f>
        <v/>
      </c>
      <c r="K408" s="878" t="str">
        <f>IF(ISBLANK(【入力シート】栽培計画書!$B$6),"",(【入力シート】栽培計画書!$B$6))</f>
        <v/>
      </c>
      <c r="L408" s="936" t="str">
        <f>IF(ISBLANK(【入力シート】栽培計画書!$B$6),"",(【入力シート】栽培計画書!$B$6))</f>
        <v/>
      </c>
      <c r="M408" s="939" t="str">
        <f>IF(ISBLANK(【入力シート】栽培計画書!$B$6),"",(【入力シート】栽培計画書!$B$6))</f>
        <v/>
      </c>
      <c r="N408" s="590"/>
      <c r="O408" s="663" t="str">
        <f>IF(ISNUMBER(SEARCH("施設", C405)), "施設", IF(ISNUMBER(SEARCH("露地", C405)), "露地", "露地施設"))</f>
        <v>露地施設</v>
      </c>
      <c r="P408" s="636"/>
      <c r="Q408" s="608"/>
      <c r="R408" s="608"/>
      <c r="S408" s="608"/>
      <c r="T408" s="608"/>
      <c r="U408" s="608"/>
      <c r="V408" s="608"/>
      <c r="W408" s="608"/>
      <c r="X408" s="608"/>
      <c r="Y408" s="608"/>
      <c r="Z408" s="553"/>
      <c r="AA408" s="553"/>
      <c r="AB408" s="553"/>
      <c r="AC408" s="553"/>
      <c r="AD408" s="553"/>
      <c r="AE408" s="612"/>
      <c r="AF408" s="590"/>
      <c r="AG408" s="590"/>
      <c r="AH408" s="590"/>
      <c r="AI408" s="590"/>
      <c r="AJ408" s="590"/>
      <c r="AK408" s="590"/>
      <c r="AL408" s="590"/>
    </row>
    <row r="409" spans="1:38" s="591" customFormat="1" ht="44.1" customHeight="1">
      <c r="A409" s="901"/>
      <c r="B409" s="865" t="str">
        <f>IF(ISBLANK(【入力シート】栽培計画書!$B$6),"",(【入力シート】栽培計画書!$B$6))</f>
        <v/>
      </c>
      <c r="C409" s="892" t="s">
        <v>880</v>
      </c>
      <c r="D409" s="893"/>
      <c r="E409" s="894"/>
      <c r="F409" s="895"/>
      <c r="G409" s="896" t="str">
        <f>IF(ISBLANK(【入力シート】栽培計画書!$M$49),"",(【入力シート】栽培計画書!$M$49))</f>
        <v/>
      </c>
      <c r="H409" s="897"/>
      <c r="I409" s="897"/>
      <c r="J409" s="897"/>
      <c r="K409" s="897"/>
      <c r="L409" s="897"/>
      <c r="M409" s="898"/>
      <c r="N409" s="590"/>
      <c r="O409" s="590"/>
      <c r="P409" s="636"/>
      <c r="Q409" s="608"/>
      <c r="R409" s="608"/>
      <c r="S409" s="608"/>
      <c r="T409" s="608"/>
      <c r="U409" s="608"/>
      <c r="V409" s="608"/>
      <c r="W409" s="608"/>
      <c r="X409" s="608"/>
      <c r="Y409" s="608"/>
      <c r="Z409" s="612"/>
      <c r="AA409" s="612"/>
      <c r="AB409" s="612"/>
      <c r="AC409" s="612"/>
      <c r="AD409" s="612"/>
      <c r="AE409" s="612"/>
      <c r="AF409" s="590"/>
      <c r="AG409" s="590"/>
      <c r="AH409" s="590"/>
      <c r="AI409" s="590"/>
      <c r="AJ409" s="590"/>
      <c r="AK409" s="590"/>
      <c r="AL409" s="590"/>
    </row>
    <row r="410" spans="1:38" s="591" customFormat="1" ht="44.1" customHeight="1">
      <c r="A410" s="901"/>
      <c r="B410" s="865" t="str">
        <f>IF(ISBLANK(【入力シート】栽培計画書!$B$6),"",(【入力シート】栽培計画書!$B$6))</f>
        <v/>
      </c>
      <c r="C410" s="881" t="s">
        <v>881</v>
      </c>
      <c r="D410" s="881"/>
      <c r="E410" s="881"/>
      <c r="F410" s="882"/>
      <c r="G410" s="883" t="str">
        <f>IF(ISBLANK(【入力シート】栽培計画書!$Q$49),"",(【入力シート】栽培計画書!$Q$49))</f>
        <v/>
      </c>
      <c r="H410" s="884"/>
      <c r="I410" s="884"/>
      <c r="J410" s="884"/>
      <c r="K410" s="884"/>
      <c r="L410" s="884"/>
      <c r="M410" s="885"/>
      <c r="N410" s="590"/>
      <c r="O410" s="590"/>
      <c r="P410" s="636"/>
      <c r="Q410" s="608"/>
      <c r="R410" s="608"/>
      <c r="S410" s="608"/>
      <c r="T410" s="608"/>
      <c r="U410" s="608"/>
      <c r="V410" s="608"/>
      <c r="W410" s="608"/>
      <c r="X410" s="608"/>
      <c r="Y410" s="608"/>
      <c r="Z410" s="612"/>
      <c r="AA410" s="612"/>
      <c r="AB410" s="612"/>
      <c r="AC410" s="612"/>
      <c r="AD410" s="612"/>
      <c r="AE410" s="612"/>
      <c r="AF410" s="590"/>
      <c r="AG410" s="590"/>
      <c r="AH410" s="590"/>
      <c r="AI410" s="590"/>
      <c r="AJ410" s="590"/>
      <c r="AK410" s="590"/>
      <c r="AL410" s="590"/>
    </row>
    <row r="411" spans="1:38" s="591" customFormat="1" ht="44.1" customHeight="1" thickBot="1">
      <c r="A411" s="902"/>
      <c r="B411" s="866" t="str">
        <f>IF(ISBLANK(【入力シート】栽培計画書!$B$6),"",(【入力シート】栽培計画書!$B$6))</f>
        <v/>
      </c>
      <c r="C411" s="886" t="s">
        <v>882</v>
      </c>
      <c r="D411" s="887"/>
      <c r="E411" s="887"/>
      <c r="F411" s="888"/>
      <c r="G411" s="889" t="str">
        <f>IF(ISBLANK(【入力シート】栽培計画書!$U$49),"",(【入力シート】栽培計画書!$U$49))</f>
        <v/>
      </c>
      <c r="H411" s="890"/>
      <c r="I411" s="890"/>
      <c r="J411" s="890"/>
      <c r="K411" s="890"/>
      <c r="L411" s="890"/>
      <c r="M411" s="891"/>
      <c r="N411" s="590"/>
      <c r="O411" s="590"/>
      <c r="P411" s="636"/>
      <c r="Q411" s="608"/>
      <c r="R411" s="608"/>
      <c r="S411" s="608"/>
      <c r="T411" s="608"/>
      <c r="U411" s="608"/>
      <c r="V411" s="608"/>
      <c r="W411" s="608"/>
      <c r="X411" s="608"/>
      <c r="Y411" s="608"/>
      <c r="Z411" s="612"/>
      <c r="AA411" s="612"/>
      <c r="AB411" s="612"/>
      <c r="AC411" s="612"/>
      <c r="AD411" s="612"/>
      <c r="AE411" s="612"/>
      <c r="AF411" s="590"/>
      <c r="AG411" s="590"/>
      <c r="AH411" s="590"/>
      <c r="AI411" s="590"/>
      <c r="AJ411" s="590"/>
      <c r="AK411" s="590"/>
      <c r="AL411" s="590"/>
    </row>
    <row r="412" spans="1:38" s="591" customFormat="1" ht="24" customHeight="1">
      <c r="A412" s="900" t="str">
        <f>IF(ISBLANK(【入力シート】栽培計画書!$B$50),"",(【入力シート】栽培計画書!$B$50))</f>
        <v/>
      </c>
      <c r="B412" s="864" t="str">
        <f>IF(ISBLANK(【入力シート】栽培計画書!$C$50),"",(【入力シート】栽培計画書!$C$50))</f>
        <v/>
      </c>
      <c r="C412" s="867" t="str">
        <f>IF(ISBLANK(【入力シート】栽培計画書!$D$50),"",(【入力シート】栽培計画書!$D$50))</f>
        <v/>
      </c>
      <c r="D412" s="870" t="str">
        <f>IF(ISBLANK(【入力シート】栽培計画書!$F$50),"",(【入力シート】栽培計画書!$F$50))</f>
        <v/>
      </c>
      <c r="E412" s="659" t="str">
        <f>IF(ISBLANK(【入力シート】栽培計画書!$G$50),"",(【入力シート】栽培計画書!$G$50))</f>
        <v/>
      </c>
      <c r="F412" s="589" t="s">
        <v>878</v>
      </c>
      <c r="G412" s="873" t="str">
        <f>IF(ISBLANK(【入力シート】栽培計画書!$I$50),"",(【入力シート】栽培計画書!$I$50))</f>
        <v/>
      </c>
      <c r="H412" s="899" t="str">
        <f>IF(ISBLANK(【入力シート】栽培計画書!$J$50),"",IF(OR(【入力シート】栽培計画書!$I$50=List!$E$2,【入力シート】栽培計画書!$I$50=List!$E$4),【入力シート】栽培計画書!$J$50&amp;"kg/10a",IF(【入力シート】栽培計画書!$I$50=List!$E$3,"播種量"&amp;【入力シート】栽培計画書!$J$50&amp;"kg/10a","")))</f>
        <v/>
      </c>
      <c r="I412" s="873" t="str">
        <f>IF(ISBLANK(【入力シート】栽培計画書!$N$50),"",(【入力シート】栽培計画書!$N$50))</f>
        <v/>
      </c>
      <c r="J412" s="931" t="str">
        <f>IF(ISBLANK(【入力シート】栽培計画書!$P$50),"",(【入力シート】栽培計画書!$P$50))</f>
        <v/>
      </c>
      <c r="K412" s="873" t="str">
        <f>IF(ISBLANK(【入力シート】栽培計画書!$R$50),"",(【入力シート】栽培計画書!$R$50))</f>
        <v/>
      </c>
      <c r="L412" s="934" t="str">
        <f>IF(ISBLANK(【入力シート】栽培計画書!$T$50),"",(【入力シート】栽培計画書!$T$50))</f>
        <v/>
      </c>
      <c r="M412" s="937" t="str">
        <f>IF(ISBLANK(【入力シート】栽培計画書!$V$50),"",(【入力シート】栽培計画書!$V$50))</f>
        <v/>
      </c>
      <c r="N412" s="590"/>
      <c r="O412" s="590"/>
      <c r="P412" s="636"/>
      <c r="Q412" s="608"/>
      <c r="R412" s="608"/>
      <c r="S412" s="608"/>
      <c r="T412" s="608"/>
      <c r="U412" s="608"/>
      <c r="V412" s="608"/>
      <c r="W412" s="608"/>
      <c r="X412" s="608"/>
      <c r="Y412" s="608"/>
      <c r="Z412" s="612"/>
      <c r="AA412" s="612"/>
      <c r="AB412" s="612"/>
      <c r="AC412" s="612"/>
      <c r="AD412" s="612"/>
      <c r="AE412" s="612"/>
      <c r="AF412" s="590"/>
      <c r="AG412" s="590"/>
      <c r="AH412" s="590"/>
      <c r="AI412" s="590"/>
      <c r="AJ412" s="590"/>
      <c r="AK412" s="590"/>
      <c r="AL412" s="590"/>
    </row>
    <row r="413" spans="1:38" s="591" customFormat="1" ht="12" customHeight="1">
      <c r="A413" s="901"/>
      <c r="B413" s="865" t="str">
        <f>IF(ISBLANK(【入力シート】栽培計画書!$B$6),"",(【入力シート】栽培計画書!$B$6))</f>
        <v/>
      </c>
      <c r="C413" s="868" t="str">
        <f>IF(ISBLANK(【入力シート】栽培計画書!$B$6),"",(【入力シート】栽培計画書!$B$6))</f>
        <v/>
      </c>
      <c r="D413" s="871" t="str">
        <f>IF(ISBLANK(【入力シート】栽培計画書!$B$6),"",(【入力シート】栽培計画書!$B$6))</f>
        <v/>
      </c>
      <c r="E413" s="875" t="s">
        <v>879</v>
      </c>
      <c r="F413" s="876"/>
      <c r="G413" s="874" t="str">
        <f>IF(ISBLANK(【入力シート】栽培計画書!$B$6),"",(【入力シート】栽培計画書!$B$6))</f>
        <v/>
      </c>
      <c r="H413" s="879" t="str">
        <f>IF(ISBLANK(【入力シート】栽培計画書!$B$6),"",(【入力シート】栽培計画書!$B$6))</f>
        <v/>
      </c>
      <c r="I413" s="874" t="str">
        <f>IF(ISBLANK(【入力シート】栽培計画書!$B$6),"",(【入力シート】栽培計画書!$B$6))</f>
        <v/>
      </c>
      <c r="J413" s="932" t="str">
        <f>IF(ISBLANK(【入力シート】栽培計画書!$B$6),"",(【入力シート】栽培計画書!$B$6))</f>
        <v/>
      </c>
      <c r="K413" s="874" t="str">
        <f>IF(ISBLANK(【入力シート】栽培計画書!$B$6),"",(【入力シート】栽培計画書!$B$6))</f>
        <v/>
      </c>
      <c r="L413" s="935" t="str">
        <f>IF(ISBLANK(【入力シート】栽培計画書!$B$6),"",(【入力シート】栽培計画書!$B$6))</f>
        <v/>
      </c>
      <c r="M413" s="938" t="str">
        <f>IF(ISBLANK(【入力シート】栽培計画書!$B$6),"",(【入力シート】栽培計画書!$B$6))</f>
        <v/>
      </c>
      <c r="N413" s="590"/>
      <c r="O413" s="590"/>
      <c r="P413" s="636"/>
      <c r="Q413" s="608"/>
      <c r="R413" s="608"/>
      <c r="S413" s="608"/>
      <c r="T413" s="608"/>
      <c r="U413" s="608"/>
      <c r="V413" s="608"/>
      <c r="W413" s="608"/>
      <c r="X413" s="608"/>
      <c r="Y413" s="608"/>
      <c r="Z413" s="590"/>
      <c r="AA413" s="590"/>
      <c r="AB413" s="590"/>
      <c r="AC413" s="590"/>
      <c r="AD413" s="590"/>
      <c r="AE413" s="590"/>
      <c r="AF413" s="590"/>
      <c r="AG413" s="590"/>
      <c r="AH413" s="590"/>
      <c r="AI413" s="590"/>
      <c r="AJ413" s="590"/>
      <c r="AK413" s="590"/>
      <c r="AL413" s="590"/>
    </row>
    <row r="414" spans="1:38" s="591" customFormat="1" ht="12" customHeight="1">
      <c r="A414" s="901"/>
      <c r="B414" s="865" t="str">
        <f>IF(ISBLANK(【入力シート】栽培計画書!$B$6),"",(【入力シート】栽培計画書!$B$6))</f>
        <v/>
      </c>
      <c r="C414" s="869" t="str">
        <f>IF(ISBLANK(【入力シート】栽培計画書!$B$6),"",(【入力シート】栽培計画書!$B$6))</f>
        <v/>
      </c>
      <c r="D414" s="871" t="str">
        <f>IF(ISBLANK(【入力シート】栽培計画書!$B$6),"",(【入力シート】栽培計画書!$B$6))</f>
        <v/>
      </c>
      <c r="E414" s="875"/>
      <c r="F414" s="876"/>
      <c r="G414" s="877" t="str">
        <f>IF(ISBLANK(【入力シート】栽培計画書!$K$50),"",(【入力シート】栽培計画書!$K$50))</f>
        <v/>
      </c>
      <c r="H414" s="949" t="str">
        <f>IF(ISBLANK(【入力シート】栽培計画書!$L$50),"",IF(OR(【入力シート】栽培計画書!$K$50=List!$E$2,【入力シート】栽培計画書!$K$50=List!$E$4),【入力シート】栽培計画書!$L$50&amp;"kg/10a",IF(【入力シート】栽培計画書!$K$50=List!$E$3,"播種量"&amp;【入力シート】栽培計画書!$L$50&amp;"kg/10a","")))</f>
        <v/>
      </c>
      <c r="I414" s="877" t="str">
        <f>IF(ISBLANK(【入力シート】栽培計画書!$O$50),"",(【入力シート】栽培計画書!$O$50))</f>
        <v/>
      </c>
      <c r="J414" s="932" t="str">
        <f>IF(ISBLANK(【入力シート】栽培計画書!$N$6),"",(【入力シート】栽培計画書!$N$6))</f>
        <v/>
      </c>
      <c r="K414" s="877" t="str">
        <f>IF(ISBLANK(【入力シート】栽培計画書!$S$50),"",(【入力シート】栽培計画書!$S$50))</f>
        <v/>
      </c>
      <c r="L414" s="935" t="str">
        <f>IF(ISBLANK(【入力シート】栽培計画書!$N$6),"",(【入力シート】栽培計画書!$N$6))</f>
        <v/>
      </c>
      <c r="M414" s="938" t="str">
        <f>IF(ISBLANK(【入力シート】栽培計画書!$B$6),"",(【入力シート】栽培計画書!$B$6))</f>
        <v/>
      </c>
      <c r="N414" s="590"/>
      <c r="O414" s="590"/>
      <c r="P414" s="636"/>
      <c r="Q414" s="608"/>
      <c r="R414" s="608"/>
      <c r="S414" s="608"/>
      <c r="T414" s="608"/>
      <c r="U414" s="608"/>
      <c r="V414" s="608"/>
      <c r="W414" s="608"/>
      <c r="X414" s="608"/>
      <c r="Y414" s="608"/>
      <c r="Z414" s="590"/>
      <c r="AA414" s="590"/>
      <c r="AB414" s="590"/>
      <c r="AC414" s="590"/>
      <c r="AD414" s="590"/>
      <c r="AE414" s="590"/>
      <c r="AF414" s="590"/>
      <c r="AG414" s="590"/>
      <c r="AH414" s="590"/>
      <c r="AI414" s="590"/>
      <c r="AJ414" s="590"/>
      <c r="AK414" s="590"/>
      <c r="AL414" s="590"/>
    </row>
    <row r="415" spans="1:38" s="591" customFormat="1" ht="24" customHeight="1">
      <c r="A415" s="901"/>
      <c r="B415" s="865" t="str">
        <f>IF(ISBLANK(【入力シート】栽培計画書!$B$6),"",(【入力シート】栽培計画書!$B$6))</f>
        <v/>
      </c>
      <c r="C415" s="660" t="str">
        <f>IF(ISBLANK(【入力シート】栽培計画書!$E$50),"",(【入力シート】栽培計画書!$E$50))</f>
        <v/>
      </c>
      <c r="D415" s="872" t="str">
        <f>IF(ISBLANK(【入力シート】栽培計画書!$B$6),"",(【入力シート】栽培計画書!$B$6))</f>
        <v/>
      </c>
      <c r="E415" s="661" t="str">
        <f>IF(ISBLANK(【入力シート】栽培計画書!$H$50),"",(【入力シート】栽培計画書!$H$50))</f>
        <v/>
      </c>
      <c r="F415" s="592" t="s">
        <v>878</v>
      </c>
      <c r="G415" s="878" t="str">
        <f>IF(ISBLANK(【入力シート】栽培計画書!$B$6),"",(【入力シート】栽培計画書!$B$6))</f>
        <v/>
      </c>
      <c r="H415" s="950" t="str">
        <f>IF(ISBLANK(【入力シート】栽培計画書!$B$6),"",(【入力シート】栽培計画書!$B$6))</f>
        <v/>
      </c>
      <c r="I415" s="878" t="str">
        <f>IF(ISBLANK(【入力シート】栽培計画書!$B$6),"",(【入力シート】栽培計画書!$B$6))</f>
        <v/>
      </c>
      <c r="J415" s="933" t="str">
        <f>IF(ISBLANK(【入力シート】栽培計画書!$B$6),"",(【入力シート】栽培計画書!$B$6))</f>
        <v/>
      </c>
      <c r="K415" s="878" t="str">
        <f>IF(ISBLANK(【入力シート】栽培計画書!$B$6),"",(【入力シート】栽培計画書!$B$6))</f>
        <v/>
      </c>
      <c r="L415" s="936" t="str">
        <f>IF(ISBLANK(【入力シート】栽培計画書!$B$6),"",(【入力シート】栽培計画書!$B$6))</f>
        <v/>
      </c>
      <c r="M415" s="939" t="str">
        <f>IF(ISBLANK(【入力シート】栽培計画書!$B$6),"",(【入力シート】栽培計画書!$B$6))</f>
        <v/>
      </c>
      <c r="N415" s="590"/>
      <c r="O415" s="663" t="str">
        <f>IF(ISNUMBER(SEARCH("施設", C412)), "施設", IF(ISNUMBER(SEARCH("露地", C412)), "露地", "露地施設"))</f>
        <v>露地施設</v>
      </c>
      <c r="P415" s="636"/>
      <c r="Q415" s="608"/>
      <c r="R415" s="608"/>
      <c r="S415" s="608"/>
      <c r="T415" s="608"/>
      <c r="U415" s="608"/>
      <c r="V415" s="608"/>
      <c r="W415" s="608"/>
      <c r="X415" s="608"/>
      <c r="Y415" s="608"/>
      <c r="Z415" s="590"/>
      <c r="AA415" s="590"/>
      <c r="AB415" s="590"/>
      <c r="AC415" s="590"/>
      <c r="AD415" s="590"/>
      <c r="AE415" s="590"/>
      <c r="AF415" s="590"/>
      <c r="AG415" s="590"/>
      <c r="AH415" s="590"/>
      <c r="AI415" s="590"/>
      <c r="AJ415" s="590"/>
      <c r="AK415" s="590"/>
      <c r="AL415" s="590"/>
    </row>
    <row r="416" spans="1:38" s="591" customFormat="1" ht="44.1" customHeight="1">
      <c r="A416" s="901"/>
      <c r="B416" s="865" t="str">
        <f>IF(ISBLANK(【入力シート】栽培計画書!$B$6),"",(【入力シート】栽培計画書!$B$6))</f>
        <v/>
      </c>
      <c r="C416" s="892" t="s">
        <v>880</v>
      </c>
      <c r="D416" s="893"/>
      <c r="E416" s="894"/>
      <c r="F416" s="895"/>
      <c r="G416" s="896" t="str">
        <f>IF(ISBLANK(【入力シート】栽培計画書!$M$50),"",(【入力シート】栽培計画書!$M$50))</f>
        <v/>
      </c>
      <c r="H416" s="897"/>
      <c r="I416" s="897"/>
      <c r="J416" s="897"/>
      <c r="K416" s="897"/>
      <c r="L416" s="897"/>
      <c r="M416" s="898"/>
      <c r="N416" s="590"/>
      <c r="O416" s="590"/>
      <c r="P416" s="636"/>
      <c r="Q416" s="608"/>
      <c r="R416" s="608"/>
      <c r="S416" s="608"/>
      <c r="T416" s="608"/>
      <c r="U416" s="608"/>
      <c r="V416" s="608"/>
      <c r="W416" s="608"/>
      <c r="X416" s="608"/>
      <c r="Y416" s="608"/>
      <c r="Z416" s="590"/>
      <c r="AA416" s="590"/>
      <c r="AB416" s="590"/>
      <c r="AC416" s="590"/>
      <c r="AD416" s="590"/>
      <c r="AE416" s="590"/>
      <c r="AF416" s="590"/>
      <c r="AG416" s="590"/>
      <c r="AH416" s="590"/>
      <c r="AI416" s="590"/>
      <c r="AJ416" s="590"/>
      <c r="AK416" s="590"/>
      <c r="AL416" s="590"/>
    </row>
    <row r="417" spans="1:38" s="591" customFormat="1" ht="44.1" customHeight="1">
      <c r="A417" s="901"/>
      <c r="B417" s="865" t="str">
        <f>IF(ISBLANK(【入力シート】栽培計画書!$B$6),"",(【入力シート】栽培計画書!$B$6))</f>
        <v/>
      </c>
      <c r="C417" s="881" t="s">
        <v>881</v>
      </c>
      <c r="D417" s="881"/>
      <c r="E417" s="881"/>
      <c r="F417" s="882"/>
      <c r="G417" s="883" t="str">
        <f>IF(ISBLANK(【入力シート】栽培計画書!$Q$50),"",(【入力シート】栽培計画書!$Q$50))</f>
        <v/>
      </c>
      <c r="H417" s="884"/>
      <c r="I417" s="884"/>
      <c r="J417" s="884"/>
      <c r="K417" s="884"/>
      <c r="L417" s="884"/>
      <c r="M417" s="885"/>
      <c r="N417" s="590"/>
      <c r="O417" s="590"/>
      <c r="P417" s="636"/>
      <c r="Q417" s="608"/>
      <c r="R417" s="608"/>
      <c r="S417" s="608"/>
      <c r="T417" s="608"/>
      <c r="U417" s="608"/>
      <c r="V417" s="608"/>
      <c r="W417" s="608"/>
      <c r="X417" s="608"/>
      <c r="Y417" s="608"/>
      <c r="Z417" s="590"/>
      <c r="AA417" s="590"/>
      <c r="AB417" s="590"/>
      <c r="AC417" s="590"/>
      <c r="AD417" s="590"/>
      <c r="AE417" s="590"/>
      <c r="AF417" s="590"/>
      <c r="AG417" s="590"/>
      <c r="AH417" s="590"/>
      <c r="AI417" s="590"/>
      <c r="AJ417" s="590"/>
      <c r="AK417" s="590"/>
      <c r="AL417" s="590"/>
    </row>
    <row r="418" spans="1:38" s="591" customFormat="1" ht="44.1" customHeight="1" thickBot="1">
      <c r="A418" s="902"/>
      <c r="B418" s="866" t="str">
        <f>IF(ISBLANK(【入力シート】栽培計画書!$B$6),"",(【入力シート】栽培計画書!$B$6))</f>
        <v/>
      </c>
      <c r="C418" s="886" t="s">
        <v>882</v>
      </c>
      <c r="D418" s="887"/>
      <c r="E418" s="887"/>
      <c r="F418" s="888"/>
      <c r="G418" s="889" t="str">
        <f>IF(ISBLANK(【入力シート】栽培計画書!$U$50),"",(【入力シート】栽培計画書!$U$50))</f>
        <v/>
      </c>
      <c r="H418" s="890"/>
      <c r="I418" s="890"/>
      <c r="J418" s="890"/>
      <c r="K418" s="890"/>
      <c r="L418" s="890"/>
      <c r="M418" s="891"/>
      <c r="N418" s="590"/>
      <c r="O418" s="590"/>
      <c r="P418" s="636"/>
      <c r="Q418" s="608"/>
      <c r="R418" s="608"/>
      <c r="S418" s="608"/>
      <c r="T418" s="608"/>
      <c r="U418" s="608"/>
      <c r="V418" s="608"/>
      <c r="W418" s="608"/>
      <c r="X418" s="608"/>
      <c r="Y418" s="608"/>
      <c r="Z418" s="590"/>
      <c r="AA418" s="590"/>
      <c r="AB418" s="590"/>
      <c r="AC418" s="590"/>
      <c r="AD418" s="590"/>
      <c r="AE418" s="590"/>
      <c r="AF418" s="590"/>
      <c r="AG418" s="590"/>
      <c r="AH418" s="590"/>
      <c r="AI418" s="590"/>
      <c r="AJ418" s="590"/>
      <c r="AK418" s="590"/>
      <c r="AL418" s="590"/>
    </row>
    <row r="419" spans="1:38" ht="45" customHeight="1">
      <c r="A419" s="951" t="s">
        <v>29</v>
      </c>
      <c r="B419" s="951"/>
      <c r="C419" s="951"/>
      <c r="D419" s="951"/>
      <c r="E419" s="951"/>
      <c r="F419" s="951"/>
      <c r="G419" s="951"/>
      <c r="H419" s="951"/>
      <c r="I419" s="951"/>
      <c r="J419" s="951"/>
      <c r="K419" s="951"/>
      <c r="L419" s="951"/>
      <c r="M419" s="951"/>
      <c r="P419" s="636"/>
      <c r="Q419" s="608"/>
      <c r="R419" s="608"/>
      <c r="S419" s="608"/>
      <c r="T419" s="608"/>
      <c r="U419" s="608"/>
      <c r="V419" s="608"/>
      <c r="W419" s="608"/>
      <c r="X419" s="608"/>
      <c r="Y419" s="608"/>
      <c r="Z419" s="590"/>
      <c r="AA419" s="590"/>
      <c r="AB419" s="590"/>
      <c r="AC419" s="590"/>
      <c r="AD419" s="590"/>
    </row>
    <row r="420" spans="1:38" ht="45" customHeight="1">
      <c r="A420" s="952" t="s">
        <v>30</v>
      </c>
      <c r="B420" s="952"/>
      <c r="C420" s="952"/>
      <c r="D420" s="952"/>
      <c r="E420" s="952"/>
      <c r="F420" s="952"/>
      <c r="G420" s="952"/>
      <c r="H420" s="952"/>
      <c r="I420" s="952"/>
      <c r="J420" s="952"/>
      <c r="K420" s="952"/>
      <c r="L420" s="952"/>
      <c r="M420" s="952"/>
      <c r="P420" s="636"/>
      <c r="Q420" s="608"/>
      <c r="R420" s="608"/>
      <c r="S420" s="608"/>
      <c r="T420" s="608"/>
      <c r="U420" s="608"/>
      <c r="V420" s="608"/>
      <c r="W420" s="608"/>
      <c r="X420" s="608"/>
      <c r="Y420" s="608"/>
      <c r="Z420" s="590"/>
      <c r="AA420" s="590"/>
      <c r="AB420" s="590"/>
      <c r="AC420" s="590"/>
      <c r="AD420" s="590"/>
    </row>
    <row r="421" spans="1:38" ht="45" customHeight="1">
      <c r="A421" s="952" t="s">
        <v>855</v>
      </c>
      <c r="B421" s="952"/>
      <c r="C421" s="952"/>
      <c r="D421" s="952"/>
      <c r="E421" s="952"/>
      <c r="F421" s="952"/>
      <c r="G421" s="952"/>
      <c r="H421" s="952"/>
      <c r="I421" s="952"/>
      <c r="J421" s="952"/>
      <c r="K421" s="952"/>
      <c r="L421" s="952"/>
      <c r="M421" s="952"/>
      <c r="P421" s="636"/>
      <c r="Q421" s="608"/>
      <c r="R421" s="608"/>
      <c r="S421" s="608"/>
      <c r="T421" s="608"/>
      <c r="U421" s="608"/>
      <c r="V421" s="608"/>
      <c r="W421" s="608"/>
      <c r="X421" s="608"/>
      <c r="Y421" s="608"/>
      <c r="Z421" s="590"/>
      <c r="AA421" s="590"/>
      <c r="AB421" s="590"/>
      <c r="AC421" s="590"/>
      <c r="AD421" s="590"/>
    </row>
    <row r="422" spans="1:38" ht="18">
      <c r="A422" s="610"/>
      <c r="B422" s="610"/>
      <c r="C422" s="610"/>
      <c r="D422" s="611"/>
      <c r="E422" s="610"/>
      <c r="F422" s="610"/>
      <c r="G422" s="610"/>
      <c r="H422" s="610"/>
      <c r="I422" s="610"/>
      <c r="J422" s="610"/>
      <c r="K422" s="610"/>
      <c r="L422" s="610"/>
      <c r="M422" s="610"/>
      <c r="P422" s="636"/>
      <c r="Q422" s="608"/>
      <c r="R422" s="608"/>
      <c r="S422" s="608"/>
      <c r="T422" s="608"/>
      <c r="U422" s="608"/>
      <c r="V422" s="608"/>
      <c r="W422" s="608"/>
      <c r="X422" s="608"/>
      <c r="Y422" s="608"/>
      <c r="Z422" s="597"/>
      <c r="AA422" s="598"/>
      <c r="AB422" s="599"/>
      <c r="AC422" s="599"/>
      <c r="AD422" s="599"/>
    </row>
    <row r="423" spans="1:38" ht="42" customHeight="1">
      <c r="A423" s="903" t="s">
        <v>0</v>
      </c>
      <c r="B423" s="903"/>
      <c r="C423" s="903"/>
      <c r="D423" s="903"/>
      <c r="E423" s="903"/>
      <c r="F423" s="903"/>
      <c r="G423" s="903"/>
      <c r="H423" s="903"/>
      <c r="I423" s="903"/>
      <c r="J423" s="903"/>
      <c r="K423" s="903"/>
      <c r="L423" s="903"/>
      <c r="M423" s="903"/>
      <c r="Z423" s="590"/>
      <c r="AA423" s="603"/>
      <c r="AB423" s="590"/>
      <c r="AC423" s="590"/>
      <c r="AD423" s="590"/>
    </row>
    <row r="424" spans="1:38" ht="30">
      <c r="A424" s="904" t="s">
        <v>1</v>
      </c>
      <c r="B424" s="904"/>
      <c r="C424" s="930" t="str">
        <f>'申請書（別記様式第１号）'!$D$12&amp;""</f>
        <v/>
      </c>
      <c r="D424" s="930"/>
      <c r="E424" s="930"/>
      <c r="F424" s="930"/>
      <c r="G424" s="560"/>
      <c r="H424" s="560"/>
      <c r="I424" s="561"/>
      <c r="J424" s="561"/>
      <c r="K424" s="561"/>
      <c r="L424" s="561"/>
      <c r="M424" s="562" t="s">
        <v>707</v>
      </c>
      <c r="Z424" s="590"/>
      <c r="AA424" s="603"/>
      <c r="AB424" s="590"/>
      <c r="AC424" s="590"/>
      <c r="AD424" s="590"/>
    </row>
    <row r="425" spans="1:38" ht="19.5" thickBot="1">
      <c r="A425" s="905"/>
      <c r="B425" s="905"/>
      <c r="C425" s="567"/>
      <c r="D425" s="568"/>
      <c r="E425" s="567"/>
      <c r="F425" s="569"/>
      <c r="M425" s="570"/>
      <c r="Z425" s="590"/>
      <c r="AA425" s="603"/>
      <c r="AB425" s="590"/>
      <c r="AC425" s="590"/>
      <c r="AD425" s="590"/>
    </row>
    <row r="426" spans="1:38" ht="23.25" customHeight="1">
      <c r="A426" s="572" t="s">
        <v>2</v>
      </c>
      <c r="B426" s="906" t="s">
        <v>3</v>
      </c>
      <c r="C426" s="573" t="s">
        <v>2</v>
      </c>
      <c r="D426" s="909" t="s">
        <v>4</v>
      </c>
      <c r="E426" s="911" t="s">
        <v>5</v>
      </c>
      <c r="F426" s="912"/>
      <c r="G426" s="917" t="s">
        <v>6</v>
      </c>
      <c r="H426" s="918"/>
      <c r="I426" s="917" t="s">
        <v>7</v>
      </c>
      <c r="J426" s="918"/>
      <c r="K426" s="917" t="s">
        <v>8</v>
      </c>
      <c r="L426" s="921"/>
      <c r="M426" s="923" t="s">
        <v>9</v>
      </c>
      <c r="Z426" s="590"/>
      <c r="AA426" s="603"/>
      <c r="AB426" s="590"/>
      <c r="AC426" s="590"/>
      <c r="AD426" s="590"/>
    </row>
    <row r="427" spans="1:38" ht="23.25" customHeight="1">
      <c r="A427" s="926" t="s">
        <v>10</v>
      </c>
      <c r="B427" s="907"/>
      <c r="C427" s="574"/>
      <c r="D427" s="910"/>
      <c r="E427" s="913"/>
      <c r="F427" s="914"/>
      <c r="G427" s="919"/>
      <c r="H427" s="920"/>
      <c r="I427" s="919"/>
      <c r="J427" s="920"/>
      <c r="K427" s="919"/>
      <c r="L427" s="922"/>
      <c r="M427" s="924"/>
      <c r="Z427" s="590"/>
      <c r="AA427" s="603"/>
      <c r="AB427" s="590"/>
      <c r="AC427" s="590"/>
      <c r="AD427" s="590"/>
    </row>
    <row r="428" spans="1:38" ht="23.25" customHeight="1">
      <c r="A428" s="926"/>
      <c r="B428" s="907"/>
      <c r="C428" s="577" t="s">
        <v>11</v>
      </c>
      <c r="D428" s="910"/>
      <c r="E428" s="913"/>
      <c r="F428" s="914"/>
      <c r="G428" s="578" t="s">
        <v>12</v>
      </c>
      <c r="H428" s="579" t="s">
        <v>13</v>
      </c>
      <c r="I428" s="578" t="s">
        <v>14</v>
      </c>
      <c r="J428" s="579" t="s">
        <v>13</v>
      </c>
      <c r="K428" s="580" t="s">
        <v>12</v>
      </c>
      <c r="L428" s="579" t="s">
        <v>13</v>
      </c>
      <c r="M428" s="924"/>
      <c r="Z428" s="590"/>
      <c r="AA428" s="603"/>
      <c r="AB428" s="590"/>
      <c r="AC428" s="590"/>
      <c r="AD428" s="590"/>
    </row>
    <row r="429" spans="1:38" ht="23.25" customHeight="1">
      <c r="A429" s="926"/>
      <c r="B429" s="907"/>
      <c r="C429" s="577"/>
      <c r="D429" s="910"/>
      <c r="E429" s="913"/>
      <c r="F429" s="914"/>
      <c r="G429" s="928" t="s">
        <v>15</v>
      </c>
      <c r="H429" s="581" t="s">
        <v>16</v>
      </c>
      <c r="I429" s="928" t="s">
        <v>15</v>
      </c>
      <c r="J429" s="582" t="s">
        <v>17</v>
      </c>
      <c r="K429" s="928" t="s">
        <v>15</v>
      </c>
      <c r="L429" s="583" t="s">
        <v>18</v>
      </c>
      <c r="M429" s="924"/>
      <c r="Z429" s="590"/>
      <c r="AA429" s="603"/>
      <c r="AB429" s="590"/>
      <c r="AC429" s="590"/>
      <c r="AD429" s="590"/>
    </row>
    <row r="430" spans="1:38" ht="23.25" customHeight="1" thickBot="1">
      <c r="A430" s="927"/>
      <c r="B430" s="908"/>
      <c r="C430" s="613" t="s">
        <v>19</v>
      </c>
      <c r="D430" s="584" t="s">
        <v>20</v>
      </c>
      <c r="E430" s="915"/>
      <c r="F430" s="916"/>
      <c r="G430" s="929"/>
      <c r="H430" s="585" t="s">
        <v>21</v>
      </c>
      <c r="I430" s="929"/>
      <c r="J430" s="586" t="s">
        <v>22</v>
      </c>
      <c r="K430" s="929"/>
      <c r="L430" s="587" t="s">
        <v>23</v>
      </c>
      <c r="M430" s="925"/>
      <c r="Z430" s="590"/>
      <c r="AA430" s="603"/>
      <c r="AB430" s="590"/>
      <c r="AC430" s="590"/>
      <c r="AD430" s="590"/>
    </row>
    <row r="431" spans="1:38" s="591" customFormat="1" ht="24" customHeight="1">
      <c r="A431" s="900" t="str">
        <f>IF(ISBLANK(【入力シート】栽培計画書!$B$51),"",(【入力シート】栽培計画書!$B$51))</f>
        <v/>
      </c>
      <c r="B431" s="864" t="str">
        <f>IF(ISBLANK(【入力シート】栽培計画書!$C$51),"",(【入力シート】栽培計画書!$C$51))</f>
        <v/>
      </c>
      <c r="C431" s="867" t="str">
        <f>IF(ISBLANK(【入力シート】栽培計画書!$D$51),"",(【入力シート】栽培計画書!$D$51))</f>
        <v/>
      </c>
      <c r="D431" s="870" t="str">
        <f>IF(ISBLANK(【入力シート】栽培計画書!$F$51),"",(【入力シート】栽培計画書!$F$51))</f>
        <v/>
      </c>
      <c r="E431" s="659" t="str">
        <f>IF(ISBLANK(【入力シート】栽培計画書!$G$51),"",(【入力シート】栽培計画書!$G$51))</f>
        <v/>
      </c>
      <c r="F431" s="589" t="s">
        <v>878</v>
      </c>
      <c r="G431" s="873" t="str">
        <f>IF(ISBLANK(【入力シート】栽培計画書!$I$51),"",(【入力シート】栽培計画書!$I$51))</f>
        <v/>
      </c>
      <c r="H431" s="899" t="str">
        <f>IF(ISBLANK(【入力シート】栽培計画書!$J$51),"",IF(OR(【入力シート】栽培計画書!$I$51=List!$E$2,【入力シート】栽培計画書!$I$51=List!$E$4),【入力シート】栽培計画書!$J$51&amp;"kg/10a",IF(【入力シート】栽培計画書!$I$51=List!$E$3,"播種量"&amp;【入力シート】栽培計画書!$J$51&amp;"kg/10a","")))</f>
        <v/>
      </c>
      <c r="I431" s="873" t="str">
        <f>IF(ISBLANK(【入力シート】栽培計画書!$N$51),"",(【入力シート】栽培計画書!$N$51))</f>
        <v/>
      </c>
      <c r="J431" s="931" t="str">
        <f>IF(ISBLANK(【入力シート】栽培計画書!$P$51),"",(【入力シート】栽培計画書!$P$51))</f>
        <v/>
      </c>
      <c r="K431" s="873" t="str">
        <f>IF(ISBLANK(【入力シート】栽培計画書!$R$51),"",(【入力シート】栽培計画書!$R$51))</f>
        <v/>
      </c>
      <c r="L431" s="934" t="str">
        <f>IF(ISBLANK(【入力シート】栽培計画書!$T$51),"",(【入力シート】栽培計画書!$T$51))</f>
        <v/>
      </c>
      <c r="M431" s="937" t="str">
        <f>IF(ISBLANK(【入力シート】栽培計画書!$V$51),"",(【入力シート】栽培計画書!$V$51))</f>
        <v/>
      </c>
      <c r="N431" s="590"/>
      <c r="O431" s="590"/>
      <c r="P431" s="553"/>
      <c r="Q431" s="553"/>
      <c r="R431" s="553"/>
      <c r="S431" s="553"/>
      <c r="T431" s="553"/>
      <c r="U431" s="553"/>
      <c r="V431" s="553"/>
      <c r="W431" s="553"/>
      <c r="X431" s="553"/>
      <c r="Y431" s="553"/>
      <c r="Z431" s="590"/>
      <c r="AA431" s="603"/>
      <c r="AB431" s="590"/>
      <c r="AC431" s="590"/>
      <c r="AD431" s="590"/>
      <c r="AE431" s="590"/>
      <c r="AF431" s="590"/>
      <c r="AG431" s="590"/>
      <c r="AH431" s="590"/>
      <c r="AI431" s="590"/>
      <c r="AJ431" s="590"/>
      <c r="AK431" s="590"/>
      <c r="AL431" s="590"/>
    </row>
    <row r="432" spans="1:38" s="591" customFormat="1" ht="12" customHeight="1">
      <c r="A432" s="901"/>
      <c r="B432" s="865" t="str">
        <f>IF(ISBLANK(【入力シート】栽培計画書!$B$6),"",(【入力シート】栽培計画書!$B$6))</f>
        <v/>
      </c>
      <c r="C432" s="868" t="str">
        <f>IF(ISBLANK(【入力シート】栽培計画書!$B$6),"",(【入力シート】栽培計画書!$B$6))</f>
        <v/>
      </c>
      <c r="D432" s="871" t="str">
        <f>IF(ISBLANK(【入力シート】栽培計画書!$B$6),"",(【入力シート】栽培計画書!$B$6))</f>
        <v/>
      </c>
      <c r="E432" s="875" t="s">
        <v>879</v>
      </c>
      <c r="F432" s="876"/>
      <c r="G432" s="874" t="str">
        <f>IF(ISBLANK(【入力シート】栽培計画書!$B$6),"",(【入力シート】栽培計画書!$B$6))</f>
        <v/>
      </c>
      <c r="H432" s="879" t="str">
        <f>IF(ISBLANK(【入力シート】栽培計画書!$B$6),"",(【入力シート】栽培計画書!$B$6))</f>
        <v/>
      </c>
      <c r="I432" s="874" t="str">
        <f>IF(ISBLANK(【入力シート】栽培計画書!$B$6),"",(【入力シート】栽培計画書!$B$6))</f>
        <v/>
      </c>
      <c r="J432" s="932" t="str">
        <f>IF(ISBLANK(【入力シート】栽培計画書!$B$6),"",(【入力シート】栽培計画書!$B$6))</f>
        <v/>
      </c>
      <c r="K432" s="874" t="str">
        <f>IF(ISBLANK(【入力シート】栽培計画書!$B$6),"",(【入力シート】栽培計画書!$B$6))</f>
        <v/>
      </c>
      <c r="L432" s="935" t="str">
        <f>IF(ISBLANK(【入力シート】栽培計画書!$B$6),"",(【入力シート】栽培計画書!$B$6))</f>
        <v/>
      </c>
      <c r="M432" s="938" t="str">
        <f>IF(ISBLANK(【入力シート】栽培計画書!$B$6),"",(【入力シート】栽培計画書!$B$6))</f>
        <v/>
      </c>
      <c r="N432" s="590"/>
      <c r="O432" s="590"/>
      <c r="P432" s="553"/>
      <c r="Q432" s="553"/>
      <c r="R432" s="553"/>
      <c r="S432" s="553"/>
      <c r="T432" s="553"/>
      <c r="U432" s="553"/>
      <c r="V432" s="553"/>
      <c r="W432" s="553"/>
      <c r="X432" s="553"/>
      <c r="Y432" s="553"/>
      <c r="Z432" s="590"/>
      <c r="AA432" s="603"/>
      <c r="AB432" s="590"/>
      <c r="AC432" s="590"/>
      <c r="AD432" s="590"/>
      <c r="AE432" s="590"/>
      <c r="AF432" s="590"/>
      <c r="AG432" s="590"/>
      <c r="AH432" s="590"/>
      <c r="AI432" s="590"/>
      <c r="AJ432" s="590"/>
      <c r="AK432" s="590"/>
      <c r="AL432" s="590"/>
    </row>
    <row r="433" spans="1:38" s="591" customFormat="1" ht="12" customHeight="1">
      <c r="A433" s="901"/>
      <c r="B433" s="865" t="str">
        <f>IF(ISBLANK(【入力シート】栽培計画書!$B$6),"",(【入力シート】栽培計画書!$B$6))</f>
        <v/>
      </c>
      <c r="C433" s="869" t="str">
        <f>IF(ISBLANK(【入力シート】栽培計画書!$B$6),"",(【入力シート】栽培計画書!$B$6))</f>
        <v/>
      </c>
      <c r="D433" s="871" t="str">
        <f>IF(ISBLANK(【入力シート】栽培計画書!$B$6),"",(【入力シート】栽培計画書!$B$6))</f>
        <v/>
      </c>
      <c r="E433" s="875"/>
      <c r="F433" s="876"/>
      <c r="G433" s="877" t="str">
        <f>IF(ISBLANK(【入力シート】栽培計画書!$K$51),"",(【入力シート】栽培計画書!$K$51))</f>
        <v/>
      </c>
      <c r="H433" s="879" t="str">
        <f>IF(ISBLANK(【入力シート】栽培計画書!$L$51),"",IF(OR(【入力シート】栽培計画書!$K$51=List!$E$2,【入力シート】栽培計画書!$K$51=List!$E$4),【入力シート】栽培計画書!$L$51&amp;"kg/10a",IF(【入力シート】栽培計画書!$K$51=List!$E$3,"播種量"&amp;【入力シート】栽培計画書!$L$51&amp;"kg/10a","")))</f>
        <v/>
      </c>
      <c r="I433" s="877" t="str">
        <f>IF(ISBLANK(【入力シート】栽培計画書!$O$51),"",(【入力シート】栽培計画書!$O$51))</f>
        <v/>
      </c>
      <c r="J433" s="932" t="str">
        <f>IF(ISBLANK(【入力シート】栽培計画書!$N$6),"",(【入力シート】栽培計画書!$N$6))</f>
        <v/>
      </c>
      <c r="K433" s="877" t="str">
        <f>IF(ISBLANK(【入力シート】栽培計画書!$S$51),"",(【入力シート】栽培計画書!$S$51))</f>
        <v/>
      </c>
      <c r="L433" s="935" t="str">
        <f>IF(ISBLANK(【入力シート】栽培計画書!$N$6),"",(【入力シート】栽培計画書!$N$6))</f>
        <v/>
      </c>
      <c r="M433" s="938" t="str">
        <f>IF(ISBLANK(【入力シート】栽培計画書!$B$6),"",(【入力シート】栽培計画書!$B$6))</f>
        <v/>
      </c>
      <c r="N433" s="590"/>
      <c r="O433" s="590"/>
      <c r="P433" s="553"/>
      <c r="Q433" s="553"/>
      <c r="R433" s="553"/>
      <c r="S433" s="553"/>
      <c r="T433" s="553"/>
      <c r="U433" s="553"/>
      <c r="V433" s="553"/>
      <c r="W433" s="553"/>
      <c r="X433" s="553"/>
      <c r="Y433" s="553"/>
      <c r="Z433" s="590"/>
      <c r="AA433" s="603"/>
      <c r="AB433" s="590"/>
      <c r="AC433" s="590"/>
      <c r="AD433" s="590"/>
      <c r="AE433" s="590"/>
      <c r="AF433" s="590"/>
      <c r="AG433" s="590"/>
      <c r="AH433" s="590"/>
      <c r="AI433" s="590"/>
      <c r="AJ433" s="590"/>
      <c r="AK433" s="590"/>
      <c r="AL433" s="590"/>
    </row>
    <row r="434" spans="1:38" s="591" customFormat="1" ht="24" customHeight="1">
      <c r="A434" s="901"/>
      <c r="B434" s="865" t="str">
        <f>IF(ISBLANK(【入力シート】栽培計画書!$B$6),"",(【入力シート】栽培計画書!$B$6))</f>
        <v/>
      </c>
      <c r="C434" s="660" t="str">
        <f>IF(ISBLANK(【入力シート】栽培計画書!$E$51),"",(【入力シート】栽培計画書!$E$51))</f>
        <v/>
      </c>
      <c r="D434" s="872" t="str">
        <f>IF(ISBLANK(【入力シート】栽培計画書!$B$6),"",(【入力シート】栽培計画書!$B$6))</f>
        <v/>
      </c>
      <c r="E434" s="661" t="str">
        <f>IF(ISBLANK(【入力シート】栽培計画書!$H$51),"",(【入力シート】栽培計画書!$H$51))</f>
        <v/>
      </c>
      <c r="F434" s="592" t="s">
        <v>878</v>
      </c>
      <c r="G434" s="878" t="str">
        <f>IF(ISBLANK(【入力シート】栽培計画書!$B$6),"",(【入力シート】栽培計画書!$B$6))</f>
        <v/>
      </c>
      <c r="H434" s="880" t="str">
        <f>IF(ISBLANK(【入力シート】栽培計画書!$B$6),"",(【入力シート】栽培計画書!$B$6))</f>
        <v/>
      </c>
      <c r="I434" s="878" t="str">
        <f>IF(ISBLANK(【入力シート】栽培計画書!$B$6),"",(【入力シート】栽培計画書!$B$6))</f>
        <v/>
      </c>
      <c r="J434" s="933" t="str">
        <f>IF(ISBLANK(【入力シート】栽培計画書!$B$6),"",(【入力シート】栽培計画書!$B$6))</f>
        <v/>
      </c>
      <c r="K434" s="878" t="str">
        <f>IF(ISBLANK(【入力シート】栽培計画書!$B$6),"",(【入力シート】栽培計画書!$B$6))</f>
        <v/>
      </c>
      <c r="L434" s="936" t="str">
        <f>IF(ISBLANK(【入力シート】栽培計画書!$B$6),"",(【入力シート】栽培計画書!$B$6))</f>
        <v/>
      </c>
      <c r="M434" s="939" t="str">
        <f>IF(ISBLANK(【入力シート】栽培計画書!$B$6),"",(【入力シート】栽培計画書!$B$6))</f>
        <v/>
      </c>
      <c r="N434" s="590"/>
      <c r="O434" s="662" t="str">
        <f>IF(ISNUMBER(SEARCH("施設", C431)), "施設", IF(ISNUMBER(SEARCH("露地", C431)), "露地", "露地施設"))</f>
        <v>露地施設</v>
      </c>
      <c r="P434" s="612"/>
      <c r="Q434" s="651"/>
      <c r="R434" s="651"/>
      <c r="S434" s="651"/>
      <c r="T434" s="575"/>
      <c r="U434" s="651"/>
      <c r="V434" s="651"/>
      <c r="W434" s="651"/>
      <c r="X434" s="651"/>
      <c r="Y434" s="651"/>
      <c r="Z434" s="590"/>
      <c r="AA434" s="603"/>
      <c r="AB434" s="590"/>
      <c r="AC434" s="590"/>
      <c r="AD434" s="590"/>
      <c r="AE434" s="590"/>
      <c r="AF434" s="590"/>
      <c r="AG434" s="590"/>
      <c r="AH434" s="590"/>
      <c r="AI434" s="590"/>
      <c r="AJ434" s="590"/>
      <c r="AK434" s="590"/>
      <c r="AL434" s="590"/>
    </row>
    <row r="435" spans="1:38" s="591" customFormat="1" ht="44.1" customHeight="1">
      <c r="A435" s="901"/>
      <c r="B435" s="865" t="str">
        <f>IF(ISBLANK(【入力シート】栽培計画書!$B$6),"",(【入力シート】栽培計画書!$B$6))</f>
        <v/>
      </c>
      <c r="C435" s="892" t="s">
        <v>880</v>
      </c>
      <c r="D435" s="893"/>
      <c r="E435" s="894"/>
      <c r="F435" s="895"/>
      <c r="G435" s="896" t="str">
        <f>IF(ISBLANK(【入力シート】栽培計画書!$M$51),"",(【入力シート】栽培計画書!$M$51))</f>
        <v/>
      </c>
      <c r="H435" s="897"/>
      <c r="I435" s="897"/>
      <c r="J435" s="897"/>
      <c r="K435" s="897"/>
      <c r="L435" s="897"/>
      <c r="M435" s="898"/>
      <c r="N435" s="590"/>
      <c r="O435" s="590"/>
      <c r="P435" s="612"/>
      <c r="Q435" s="651"/>
      <c r="R435" s="651"/>
      <c r="S435" s="651"/>
      <c r="T435" s="575"/>
      <c r="U435" s="651"/>
      <c r="V435" s="651"/>
      <c r="W435" s="651"/>
      <c r="X435" s="651"/>
      <c r="Y435" s="651"/>
      <c r="Z435" s="590"/>
      <c r="AA435" s="603"/>
      <c r="AB435" s="590"/>
      <c r="AC435" s="590"/>
      <c r="AD435" s="590"/>
      <c r="AE435" s="590"/>
      <c r="AF435" s="590"/>
      <c r="AG435" s="590"/>
      <c r="AH435" s="590"/>
      <c r="AI435" s="590"/>
      <c r="AJ435" s="590"/>
      <c r="AK435" s="590"/>
      <c r="AL435" s="590"/>
    </row>
    <row r="436" spans="1:38" s="591" customFormat="1" ht="44.1" customHeight="1">
      <c r="A436" s="901"/>
      <c r="B436" s="865" t="str">
        <f>IF(ISBLANK(【入力シート】栽培計画書!$B$6),"",(【入力シート】栽培計画書!$B$6))</f>
        <v/>
      </c>
      <c r="C436" s="881" t="s">
        <v>881</v>
      </c>
      <c r="D436" s="881"/>
      <c r="E436" s="881"/>
      <c r="F436" s="882"/>
      <c r="G436" s="883" t="str">
        <f>IF(ISBLANK(【入力シート】栽培計画書!$Q$51),"",(【入力シート】栽培計画書!$Q$51))</f>
        <v/>
      </c>
      <c r="H436" s="884"/>
      <c r="I436" s="884"/>
      <c r="J436" s="884"/>
      <c r="K436" s="884"/>
      <c r="L436" s="884"/>
      <c r="M436" s="885"/>
      <c r="N436" s="590"/>
      <c r="O436" s="590"/>
      <c r="P436" s="612"/>
      <c r="Q436" s="651"/>
      <c r="R436" s="651"/>
      <c r="S436" s="651"/>
      <c r="T436" s="575"/>
      <c r="U436" s="651"/>
      <c r="V436" s="651"/>
      <c r="W436" s="651"/>
      <c r="X436" s="651"/>
      <c r="Y436" s="651"/>
      <c r="Z436" s="590"/>
      <c r="AA436" s="603"/>
      <c r="AB436" s="590"/>
      <c r="AC436" s="590"/>
      <c r="AD436" s="590"/>
      <c r="AE436" s="590"/>
      <c r="AF436" s="590"/>
      <c r="AG436" s="590"/>
      <c r="AH436" s="590"/>
      <c r="AI436" s="590"/>
      <c r="AJ436" s="590"/>
      <c r="AK436" s="590"/>
      <c r="AL436" s="590"/>
    </row>
    <row r="437" spans="1:38" s="591" customFormat="1" ht="44.1" customHeight="1" thickBot="1">
      <c r="A437" s="902"/>
      <c r="B437" s="866" t="str">
        <f>IF(ISBLANK(【入力シート】栽培計画書!$B$6),"",(【入力シート】栽培計画書!$B$6))</f>
        <v/>
      </c>
      <c r="C437" s="886" t="s">
        <v>882</v>
      </c>
      <c r="D437" s="887"/>
      <c r="E437" s="887"/>
      <c r="F437" s="888"/>
      <c r="G437" s="889" t="str">
        <f>IF(ISBLANK(【入力シート】栽培計画書!$U$51),"",(【入力シート】栽培計画書!$U$51))</f>
        <v/>
      </c>
      <c r="H437" s="890"/>
      <c r="I437" s="890"/>
      <c r="J437" s="890"/>
      <c r="K437" s="890"/>
      <c r="L437" s="890"/>
      <c r="M437" s="891"/>
      <c r="N437" s="590"/>
      <c r="O437" s="590"/>
      <c r="P437" s="612"/>
      <c r="Q437" s="651"/>
      <c r="R437" s="651"/>
      <c r="S437" s="651"/>
      <c r="T437" s="575"/>
      <c r="U437" s="651"/>
      <c r="V437" s="651"/>
      <c r="W437" s="651"/>
      <c r="X437" s="651"/>
      <c r="Y437" s="651"/>
      <c r="Z437" s="590"/>
      <c r="AA437" s="603"/>
      <c r="AB437" s="590"/>
      <c r="AC437" s="590"/>
      <c r="AD437" s="590"/>
      <c r="AE437" s="590"/>
      <c r="AF437" s="590"/>
      <c r="AG437" s="590"/>
      <c r="AH437" s="590"/>
      <c r="AI437" s="590"/>
      <c r="AJ437" s="590"/>
      <c r="AK437" s="590"/>
      <c r="AL437" s="590"/>
    </row>
    <row r="438" spans="1:38" s="591" customFormat="1" ht="24" customHeight="1">
      <c r="A438" s="900" t="str">
        <f>IF(ISBLANK(【入力シート】栽培計画書!$B$52),"",(【入力シート】栽培計画書!$B$52))</f>
        <v/>
      </c>
      <c r="B438" s="864" t="str">
        <f>IF(ISBLANK(【入力シート】栽培計画書!$C$52),"",(【入力シート】栽培計画書!$C$52))</f>
        <v/>
      </c>
      <c r="C438" s="867" t="str">
        <f>IF(ISBLANK(【入力シート】栽培計画書!$D$52),"",(【入力シート】栽培計画書!$D$52))</f>
        <v/>
      </c>
      <c r="D438" s="870" t="str">
        <f>IF(ISBLANK(【入力シート】栽培計画書!$F$52),"",(【入力シート】栽培計画書!$F$52))</f>
        <v/>
      </c>
      <c r="E438" s="659" t="str">
        <f>IF(ISBLANK(【入力シート】栽培計画書!$G$52),"",(【入力シート】栽培計画書!$G$52))</f>
        <v/>
      </c>
      <c r="F438" s="589" t="s">
        <v>878</v>
      </c>
      <c r="G438" s="873" t="str">
        <f>IF(ISBLANK(【入力シート】栽培計画書!$I$52),"",(【入力シート】栽培計画書!$I$52))</f>
        <v/>
      </c>
      <c r="H438" s="899" t="str">
        <f>IF(ISBLANK(【入力シート】栽培計画書!$J$52),"",IF(OR(【入力シート】栽培計画書!$I$52=List!$E$2,【入力シート】栽培計画書!$I$52=List!$E$4),【入力シート】栽培計画書!$J$52&amp;"kg/10a",IF(【入力シート】栽培計画書!$I$52=List!$E$3,"播種量"&amp;【入力シート】栽培計画書!$J$52&amp;"kg/10a","")))</f>
        <v/>
      </c>
      <c r="I438" s="873" t="str">
        <f>IF(ISBLANK(【入力シート】栽培計画書!$N$52),"",(【入力シート】栽培計画書!$N$52))</f>
        <v/>
      </c>
      <c r="J438" s="931" t="str">
        <f>IF(ISBLANK(【入力シート】栽培計画書!$P$52),"",(【入力シート】栽培計画書!$P$52))</f>
        <v/>
      </c>
      <c r="K438" s="873" t="str">
        <f>IF(ISBLANK(【入力シート】栽培計画書!$R$52),"",(【入力シート】栽培計画書!$R$52))</f>
        <v/>
      </c>
      <c r="L438" s="934" t="str">
        <f>IF(ISBLANK(【入力シート】栽培計画書!$T$52),"",(【入力シート】栽培計画書!$T$52))</f>
        <v/>
      </c>
      <c r="M438" s="937" t="str">
        <f>IF(ISBLANK(【入力シート】栽培計画書!$V$52),"",(【入力シート】栽培計画書!$V$52))</f>
        <v/>
      </c>
      <c r="N438" s="590"/>
      <c r="O438" s="590"/>
      <c r="P438" s="590"/>
      <c r="Q438" s="588"/>
      <c r="R438" s="588"/>
      <c r="S438" s="588"/>
      <c r="T438" s="575"/>
      <c r="U438" s="588"/>
      <c r="V438" s="588"/>
      <c r="W438" s="588"/>
      <c r="X438" s="588"/>
      <c r="Y438" s="588"/>
      <c r="Z438" s="590"/>
      <c r="AA438" s="603"/>
      <c r="AB438" s="590"/>
      <c r="AC438" s="590"/>
      <c r="AD438" s="590"/>
      <c r="AE438" s="590"/>
      <c r="AF438" s="590"/>
      <c r="AG438" s="590"/>
      <c r="AH438" s="590"/>
      <c r="AI438" s="590"/>
      <c r="AJ438" s="590"/>
      <c r="AK438" s="590"/>
      <c r="AL438" s="590"/>
    </row>
    <row r="439" spans="1:38" s="591" customFormat="1" ht="12" customHeight="1">
      <c r="A439" s="901"/>
      <c r="B439" s="865" t="str">
        <f>IF(ISBLANK(【入力シート】栽培計画書!$B$6),"",(【入力シート】栽培計画書!$B$6))</f>
        <v/>
      </c>
      <c r="C439" s="868" t="str">
        <f>IF(ISBLANK(【入力シート】栽培計画書!$B$6),"",(【入力シート】栽培計画書!$B$6))</f>
        <v/>
      </c>
      <c r="D439" s="871" t="str">
        <f>IF(ISBLANK(【入力シート】栽培計画書!$B$6),"",(【入力シート】栽培計画書!$B$6))</f>
        <v/>
      </c>
      <c r="E439" s="875" t="s">
        <v>879</v>
      </c>
      <c r="F439" s="876"/>
      <c r="G439" s="874" t="str">
        <f>IF(ISBLANK(【入力シート】栽培計画書!$B$6),"",(【入力シート】栽培計画書!$B$6))</f>
        <v/>
      </c>
      <c r="H439" s="879" t="str">
        <f>IF(ISBLANK(【入力シート】栽培計画書!$B$6),"",(【入力シート】栽培計画書!$B$6))</f>
        <v/>
      </c>
      <c r="I439" s="874" t="str">
        <f>IF(ISBLANK(【入力シート】栽培計画書!$B$6),"",(【入力シート】栽培計画書!$B$6))</f>
        <v/>
      </c>
      <c r="J439" s="932" t="str">
        <f>IF(ISBLANK(【入力シート】栽培計画書!$B$6),"",(【入力シート】栽培計画書!$B$6))</f>
        <v/>
      </c>
      <c r="K439" s="874" t="str">
        <f>IF(ISBLANK(【入力シート】栽培計画書!$B$6),"",(【入力シート】栽培計画書!$B$6))</f>
        <v/>
      </c>
      <c r="L439" s="935" t="str">
        <f>IF(ISBLANK(【入力シート】栽培計画書!$B$6),"",(【入力シート】栽培計画書!$B$6))</f>
        <v/>
      </c>
      <c r="M439" s="938" t="str">
        <f>IF(ISBLANK(【入力シート】栽培計画書!$B$6),"",(【入力シート】栽培計画書!$B$6))</f>
        <v/>
      </c>
      <c r="N439" s="590"/>
      <c r="O439" s="590"/>
      <c r="P439" s="590"/>
      <c r="Q439" s="588"/>
      <c r="R439" s="588"/>
      <c r="S439" s="588"/>
      <c r="T439" s="575"/>
      <c r="U439" s="588"/>
      <c r="V439" s="588"/>
      <c r="W439" s="588"/>
      <c r="X439" s="588"/>
      <c r="Y439" s="588"/>
      <c r="Z439" s="590"/>
      <c r="AA439" s="603"/>
      <c r="AB439" s="590"/>
      <c r="AC439" s="590"/>
      <c r="AD439" s="590"/>
      <c r="AE439" s="590"/>
      <c r="AF439" s="590"/>
      <c r="AG439" s="590"/>
      <c r="AH439" s="590"/>
      <c r="AI439" s="590"/>
      <c r="AJ439" s="590"/>
      <c r="AK439" s="590"/>
      <c r="AL439" s="590"/>
    </row>
    <row r="440" spans="1:38" s="591" customFormat="1" ht="12" customHeight="1">
      <c r="A440" s="901"/>
      <c r="B440" s="865" t="str">
        <f>IF(ISBLANK(【入力シート】栽培計画書!$B$6),"",(【入力シート】栽培計画書!$B$6))</f>
        <v/>
      </c>
      <c r="C440" s="869" t="str">
        <f>IF(ISBLANK(【入力シート】栽培計画書!$B$6),"",(【入力シート】栽培計画書!$B$6))</f>
        <v/>
      </c>
      <c r="D440" s="871" t="str">
        <f>IF(ISBLANK(【入力シート】栽培計画書!$B$6),"",(【入力シート】栽培計画書!$B$6))</f>
        <v/>
      </c>
      <c r="E440" s="875"/>
      <c r="F440" s="876"/>
      <c r="G440" s="877" t="str">
        <f>IF(ISBLANK(【入力シート】栽培計画書!$K$52),"",(【入力シート】栽培計画書!$K$52))</f>
        <v/>
      </c>
      <c r="H440" s="879" t="str">
        <f>IF(ISBLANK(【入力シート】栽培計画書!$L$52),"",IF(OR(【入力シート】栽培計画書!$K$52=List!$E$2,【入力シート】栽培計画書!$K$52=List!$E$4),【入力シート】栽培計画書!$L$52&amp;"kg/10a",IF(【入力シート】栽培計画書!$K$52=List!$E$3,"播種量"&amp;【入力シート】栽培計画書!$L$52&amp;"kg/10a","")))</f>
        <v/>
      </c>
      <c r="I440" s="877" t="str">
        <f>IF(ISBLANK(【入力シート】栽培計画書!$O$52),"",(【入力シート】栽培計画書!$O$52))</f>
        <v/>
      </c>
      <c r="J440" s="932" t="str">
        <f>IF(ISBLANK(【入力シート】栽培計画書!$N$6),"",(【入力シート】栽培計画書!$N$6))</f>
        <v/>
      </c>
      <c r="K440" s="877" t="str">
        <f>IF(ISBLANK(【入力シート】栽培計画書!$S$52),"",(【入力シート】栽培計画書!$S$52))</f>
        <v/>
      </c>
      <c r="L440" s="935" t="str">
        <f>IF(ISBLANK(【入力シート】栽培計画書!$N$6),"",(【入力シート】栽培計画書!$N$6))</f>
        <v/>
      </c>
      <c r="M440" s="938" t="str">
        <f>IF(ISBLANK(【入力シート】栽培計画書!$B$6),"",(【入力シート】栽培計画書!$B$6))</f>
        <v/>
      </c>
      <c r="N440" s="590"/>
      <c r="O440" s="590"/>
      <c r="P440" s="590"/>
      <c r="Q440" s="588"/>
      <c r="R440" s="588"/>
      <c r="S440" s="588"/>
      <c r="T440" s="575"/>
      <c r="U440" s="588"/>
      <c r="V440" s="588"/>
      <c r="W440" s="588"/>
      <c r="X440" s="588"/>
      <c r="Y440" s="588"/>
      <c r="Z440" s="590"/>
      <c r="AA440" s="603"/>
      <c r="AB440" s="590"/>
      <c r="AC440" s="590"/>
      <c r="AD440" s="590"/>
      <c r="AE440" s="590"/>
      <c r="AF440" s="590"/>
      <c r="AG440" s="590"/>
      <c r="AH440" s="590"/>
      <c r="AI440" s="590"/>
      <c r="AJ440" s="590"/>
      <c r="AK440" s="590"/>
      <c r="AL440" s="590"/>
    </row>
    <row r="441" spans="1:38" s="591" customFormat="1" ht="24" customHeight="1">
      <c r="A441" s="901"/>
      <c r="B441" s="865" t="str">
        <f>IF(ISBLANK(【入力シート】栽培計画書!$B$6),"",(【入力シート】栽培計画書!$B$6))</f>
        <v/>
      </c>
      <c r="C441" s="660" t="str">
        <f>IF(ISBLANK(【入力シート】栽培計画書!$E$52),"",(【入力シート】栽培計画書!$E$52))</f>
        <v/>
      </c>
      <c r="D441" s="872" t="str">
        <f>IF(ISBLANK(【入力シート】栽培計画書!$B$6),"",(【入力シート】栽培計画書!$B$6))</f>
        <v/>
      </c>
      <c r="E441" s="661" t="str">
        <f>IF(ISBLANK(【入力シート】栽培計画書!$H$52),"",(【入力シート】栽培計画書!$H$52))</f>
        <v/>
      </c>
      <c r="F441" s="592" t="s">
        <v>878</v>
      </c>
      <c r="G441" s="878" t="str">
        <f>IF(ISBLANK(【入力シート】栽培計画書!$B$6),"",(【入力シート】栽培計画書!$B$6))</f>
        <v/>
      </c>
      <c r="H441" s="880" t="str">
        <f>IF(ISBLANK(【入力シート】栽培計画書!$B$6),"",(【入力シート】栽培計画書!$B$6))</f>
        <v/>
      </c>
      <c r="I441" s="878" t="str">
        <f>IF(ISBLANK(【入力シート】栽培計画書!$B$6),"",(【入力シート】栽培計画書!$B$6))</f>
        <v/>
      </c>
      <c r="J441" s="933" t="str">
        <f>IF(ISBLANK(【入力シート】栽培計画書!$B$6),"",(【入力シート】栽培計画書!$B$6))</f>
        <v/>
      </c>
      <c r="K441" s="878" t="str">
        <f>IF(ISBLANK(【入力シート】栽培計画書!$B$6),"",(【入力シート】栽培計画書!$B$6))</f>
        <v/>
      </c>
      <c r="L441" s="936" t="str">
        <f>IF(ISBLANK(【入力シート】栽培計画書!$B$6),"",(【入力シート】栽培計画書!$B$6))</f>
        <v/>
      </c>
      <c r="M441" s="939" t="str">
        <f>IF(ISBLANK(【入力シート】栽培計画書!$B$6),"",(【入力シート】栽培計画書!$B$6))</f>
        <v/>
      </c>
      <c r="N441" s="590"/>
      <c r="O441" s="663" t="str">
        <f>IF(ISNUMBER(SEARCH("施設", C438)), "施設", IF(ISNUMBER(SEARCH("露地", C438)), "露地", "露地施設"))</f>
        <v>露地施設</v>
      </c>
      <c r="P441" s="590"/>
      <c r="Q441" s="588"/>
      <c r="R441" s="588"/>
      <c r="S441" s="588"/>
      <c r="T441" s="575"/>
      <c r="U441" s="588"/>
      <c r="V441" s="588"/>
      <c r="W441" s="588"/>
      <c r="X441" s="588"/>
      <c r="Y441" s="588"/>
      <c r="Z441" s="590"/>
      <c r="AA441" s="603"/>
      <c r="AB441" s="590"/>
      <c r="AC441" s="590"/>
      <c r="AD441" s="590"/>
      <c r="AE441" s="590"/>
      <c r="AF441" s="590"/>
      <c r="AG441" s="590"/>
      <c r="AH441" s="590"/>
      <c r="AI441" s="590"/>
      <c r="AJ441" s="590"/>
      <c r="AK441" s="590"/>
      <c r="AL441" s="590"/>
    </row>
    <row r="442" spans="1:38" s="591" customFormat="1" ht="44.1" customHeight="1">
      <c r="A442" s="901"/>
      <c r="B442" s="865" t="str">
        <f>IF(ISBLANK(【入力シート】栽培計画書!$B$6),"",(【入力シート】栽培計画書!$B$6))</f>
        <v/>
      </c>
      <c r="C442" s="892" t="s">
        <v>880</v>
      </c>
      <c r="D442" s="893"/>
      <c r="E442" s="894"/>
      <c r="F442" s="895"/>
      <c r="G442" s="896" t="str">
        <f>IF(ISBLANK(【入力シート】栽培計画書!$M$52),"",(【入力シート】栽培計画書!$M$52))</f>
        <v/>
      </c>
      <c r="H442" s="897"/>
      <c r="I442" s="897"/>
      <c r="J442" s="897"/>
      <c r="K442" s="897"/>
      <c r="L442" s="897"/>
      <c r="M442" s="898"/>
      <c r="N442" s="590"/>
      <c r="O442" s="590"/>
      <c r="P442" s="590"/>
      <c r="Q442" s="588"/>
      <c r="R442" s="588"/>
      <c r="S442" s="588"/>
      <c r="T442" s="575"/>
      <c r="U442" s="588"/>
      <c r="V442" s="588"/>
      <c r="W442" s="588"/>
      <c r="X442" s="588"/>
      <c r="Y442" s="588"/>
      <c r="Z442" s="590"/>
      <c r="AA442" s="603"/>
      <c r="AB442" s="590"/>
      <c r="AC442" s="590"/>
      <c r="AD442" s="590"/>
      <c r="AE442" s="590"/>
      <c r="AF442" s="590"/>
      <c r="AG442" s="590"/>
      <c r="AH442" s="590"/>
      <c r="AI442" s="590"/>
      <c r="AJ442" s="590"/>
      <c r="AK442" s="590"/>
      <c r="AL442" s="590"/>
    </row>
    <row r="443" spans="1:38" s="591" customFormat="1" ht="44.1" customHeight="1">
      <c r="A443" s="901"/>
      <c r="B443" s="865" t="str">
        <f>IF(ISBLANK(【入力シート】栽培計画書!$B$6),"",(【入力シート】栽培計画書!$B$6))</f>
        <v/>
      </c>
      <c r="C443" s="881" t="s">
        <v>881</v>
      </c>
      <c r="D443" s="881"/>
      <c r="E443" s="881"/>
      <c r="F443" s="882"/>
      <c r="G443" s="883" t="str">
        <f>IF(ISBLANK(【入力シート】栽培計画書!$Q$52),"",(【入力シート】栽培計画書!$Q$52))</f>
        <v/>
      </c>
      <c r="H443" s="884"/>
      <c r="I443" s="884"/>
      <c r="J443" s="884"/>
      <c r="K443" s="884"/>
      <c r="L443" s="884"/>
      <c r="M443" s="885"/>
      <c r="N443" s="590"/>
      <c r="O443" s="590"/>
      <c r="P443" s="590"/>
      <c r="Q443" s="590"/>
      <c r="R443" s="590"/>
      <c r="S443" s="590"/>
      <c r="T443" s="590"/>
      <c r="U443" s="590"/>
      <c r="V443" s="590"/>
      <c r="W443" s="590"/>
      <c r="X443" s="590"/>
      <c r="Y443" s="590"/>
      <c r="Z443" s="590"/>
      <c r="AA443" s="603"/>
      <c r="AB443" s="590"/>
      <c r="AC443" s="590"/>
      <c r="AD443" s="590"/>
      <c r="AE443" s="590"/>
      <c r="AF443" s="590"/>
      <c r="AG443" s="590"/>
      <c r="AH443" s="590"/>
      <c r="AI443" s="590"/>
      <c r="AJ443" s="590"/>
      <c r="AK443" s="590"/>
      <c r="AL443" s="590"/>
    </row>
    <row r="444" spans="1:38" s="591" customFormat="1" ht="44.1" customHeight="1" thickBot="1">
      <c r="A444" s="902"/>
      <c r="B444" s="866" t="str">
        <f>IF(ISBLANK(【入力シート】栽培計画書!$B$6),"",(【入力シート】栽培計画書!$B$6))</f>
        <v/>
      </c>
      <c r="C444" s="886" t="s">
        <v>882</v>
      </c>
      <c r="D444" s="887"/>
      <c r="E444" s="887"/>
      <c r="F444" s="888"/>
      <c r="G444" s="889" t="str">
        <f>IF(ISBLANK(【入力シート】栽培計画書!$U$52),"",(【入力シート】栽培計画書!$U$52))</f>
        <v/>
      </c>
      <c r="H444" s="890"/>
      <c r="I444" s="890"/>
      <c r="J444" s="890"/>
      <c r="K444" s="890"/>
      <c r="L444" s="890"/>
      <c r="M444" s="891"/>
      <c r="N444" s="590"/>
      <c r="O444" s="590"/>
      <c r="P444" s="590"/>
      <c r="Q444" s="590"/>
      <c r="R444" s="590"/>
      <c r="S444" s="590"/>
      <c r="T444" s="590"/>
      <c r="U444" s="590"/>
      <c r="V444" s="590"/>
      <c r="W444" s="590"/>
      <c r="X444" s="590"/>
      <c r="Y444" s="590"/>
      <c r="Z444" s="553"/>
      <c r="AA444" s="553"/>
      <c r="AB444" s="553"/>
      <c r="AC444" s="553"/>
      <c r="AD444" s="553"/>
      <c r="AE444" s="590"/>
      <c r="AF444" s="590"/>
      <c r="AG444" s="590"/>
      <c r="AH444" s="597"/>
      <c r="AI444" s="590"/>
      <c r="AJ444" s="590"/>
      <c r="AK444" s="590"/>
      <c r="AL444" s="590"/>
    </row>
    <row r="445" spans="1:38" s="591" customFormat="1" ht="24" customHeight="1">
      <c r="A445" s="900" t="str">
        <f>IF(ISBLANK(【入力シート】栽培計画書!$B$53),"",(【入力シート】栽培計画書!$B$53))</f>
        <v/>
      </c>
      <c r="B445" s="864" t="str">
        <f>IF(ISBLANK(【入力シート】栽培計画書!$C$53),"",(【入力シート】栽培計画書!$C$53))</f>
        <v/>
      </c>
      <c r="C445" s="867" t="str">
        <f>IF(ISBLANK(【入力シート】栽培計画書!$D$53),"",(【入力シート】栽培計画書!$D$53))</f>
        <v/>
      </c>
      <c r="D445" s="870" t="str">
        <f>IF(ISBLANK(【入力シート】栽培計画書!$F$53),"",(【入力シート】栽培計画書!$F$53))</f>
        <v/>
      </c>
      <c r="E445" s="659" t="str">
        <f>IF(ISBLANK(【入力シート】栽培計画書!$G$53),"",(【入力シート】栽培計画書!$G$53))</f>
        <v/>
      </c>
      <c r="F445" s="589" t="s">
        <v>878</v>
      </c>
      <c r="G445" s="873" t="str">
        <f>IF(ISBLANK(【入力シート】栽培計画書!$I$53),"",(【入力シート】栽培計画書!$I$53))</f>
        <v/>
      </c>
      <c r="H445" s="899" t="str">
        <f>IF(ISBLANK(【入力シート】栽培計画書!$J$53),"",IF(OR(【入力シート】栽培計画書!$I$53=List!$E$2,【入力シート】栽培計画書!$I$53=List!$E$4),【入力シート】栽培計画書!$J$53&amp;"kg/10a",IF(【入力シート】栽培計画書!$I$53=List!$E$3,"播種量"&amp;【入力シート】栽培計画書!$J$53&amp;"kg/10a","")))</f>
        <v/>
      </c>
      <c r="I445" s="873" t="str">
        <f>IF(ISBLANK(【入力シート】栽培計画書!$N$53),"",(【入力シート】栽培計画書!$N$53))</f>
        <v/>
      </c>
      <c r="J445" s="931" t="str">
        <f>IF(ISBLANK(【入力シート】栽培計画書!$P$53),"",(【入力シート】栽培計画書!$P$53))</f>
        <v/>
      </c>
      <c r="K445" s="873" t="str">
        <f>IF(ISBLANK(【入力シート】栽培計画書!$R$53),"",(【入力シート】栽培計画書!$R$53))</f>
        <v/>
      </c>
      <c r="L445" s="934" t="str">
        <f>IF(ISBLANK(【入力シート】栽培計画書!$T$53),"",(【入力シート】栽培計画書!$T$53))</f>
        <v/>
      </c>
      <c r="M445" s="937" t="str">
        <f>IF(ISBLANK(【入力シート】栽培計画書!$V$53),"",(【入力シート】栽培計画書!$V$53))</f>
        <v/>
      </c>
      <c r="N445" s="590"/>
      <c r="O445" s="590"/>
      <c r="P445" s="590"/>
      <c r="Q445" s="593"/>
      <c r="R445" s="590"/>
      <c r="S445" s="590"/>
      <c r="T445" s="590"/>
      <c r="U445" s="590"/>
      <c r="V445" s="590"/>
      <c r="W445" s="590"/>
      <c r="X445" s="590"/>
      <c r="Y445" s="590"/>
      <c r="Z445" s="553"/>
      <c r="AA445" s="553"/>
      <c r="AB445" s="553"/>
      <c r="AC445" s="553"/>
      <c r="AD445" s="553"/>
      <c r="AE445" s="590"/>
      <c r="AF445" s="590"/>
      <c r="AG445" s="590"/>
      <c r="AH445" s="590"/>
      <c r="AI445" s="590"/>
      <c r="AJ445" s="590"/>
      <c r="AK445" s="590"/>
      <c r="AL445" s="590"/>
    </row>
    <row r="446" spans="1:38" s="591" customFormat="1" ht="12" customHeight="1">
      <c r="A446" s="901"/>
      <c r="B446" s="865" t="str">
        <f>IF(ISBLANK(【入力シート】栽培計画書!$B$6),"",(【入力シート】栽培計画書!$B$6))</f>
        <v/>
      </c>
      <c r="C446" s="868" t="str">
        <f>IF(ISBLANK(【入力シート】栽培計画書!$B$6),"",(【入力シート】栽培計画書!$B$6))</f>
        <v/>
      </c>
      <c r="D446" s="871" t="str">
        <f>IF(ISBLANK(【入力シート】栽培計画書!$B$6),"",(【入力シート】栽培計画書!$B$6))</f>
        <v/>
      </c>
      <c r="E446" s="875" t="s">
        <v>879</v>
      </c>
      <c r="F446" s="876"/>
      <c r="G446" s="874" t="str">
        <f>IF(ISBLANK(【入力シート】栽培計画書!$B$6),"",(【入力シート】栽培計画書!$B$6))</f>
        <v/>
      </c>
      <c r="H446" s="879" t="str">
        <f>IF(ISBLANK(【入力シート】栽培計画書!$B$6),"",(【入力シート】栽培計画書!$B$6))</f>
        <v/>
      </c>
      <c r="I446" s="874" t="str">
        <f>IF(ISBLANK(【入力シート】栽培計画書!$B$6),"",(【入力シート】栽培計画書!$B$6))</f>
        <v/>
      </c>
      <c r="J446" s="932" t="str">
        <f>IF(ISBLANK(【入力シート】栽培計画書!$B$6),"",(【入力シート】栽培計画書!$B$6))</f>
        <v/>
      </c>
      <c r="K446" s="874" t="str">
        <f>IF(ISBLANK(【入力シート】栽培計画書!$B$6),"",(【入力シート】栽培計画書!$B$6))</f>
        <v/>
      </c>
      <c r="L446" s="935" t="str">
        <f>IF(ISBLANK(【入力シート】栽培計画書!$B$6),"",(【入力シート】栽培計画書!$B$6))</f>
        <v/>
      </c>
      <c r="M446" s="938" t="str">
        <f>IF(ISBLANK(【入力シート】栽培計画書!$B$6),"",(【入力シート】栽培計画書!$B$6))</f>
        <v/>
      </c>
      <c r="N446" s="590"/>
      <c r="O446" s="590"/>
      <c r="P446" s="590"/>
      <c r="Q446" s="590"/>
      <c r="R446" s="590"/>
      <c r="S446" s="590"/>
      <c r="T446" s="590"/>
      <c r="U446" s="590"/>
      <c r="V446" s="590"/>
      <c r="W446" s="590"/>
      <c r="X446" s="590"/>
      <c r="Y446" s="590"/>
      <c r="Z446" s="553"/>
      <c r="AA446" s="553"/>
      <c r="AB446" s="553"/>
      <c r="AC446" s="553"/>
      <c r="AD446" s="553"/>
      <c r="AE446" s="590"/>
      <c r="AF446" s="590"/>
      <c r="AG446" s="590"/>
      <c r="AH446" s="590"/>
      <c r="AI446" s="590"/>
      <c r="AJ446" s="590"/>
      <c r="AK446" s="590"/>
      <c r="AL446" s="590"/>
    </row>
    <row r="447" spans="1:38" s="591" customFormat="1" ht="12" customHeight="1">
      <c r="A447" s="901"/>
      <c r="B447" s="865" t="str">
        <f>IF(ISBLANK(【入力シート】栽培計画書!$B$6),"",(【入力シート】栽培計画書!$B$6))</f>
        <v/>
      </c>
      <c r="C447" s="869" t="str">
        <f>IF(ISBLANK(【入力シート】栽培計画書!$B$6),"",(【入力シート】栽培計画書!$B$6))</f>
        <v/>
      </c>
      <c r="D447" s="871" t="str">
        <f>IF(ISBLANK(【入力シート】栽培計画書!$B$6),"",(【入力シート】栽培計画書!$B$6))</f>
        <v/>
      </c>
      <c r="E447" s="875"/>
      <c r="F447" s="876"/>
      <c r="G447" s="877" t="str">
        <f>IF(ISBLANK(【入力シート】栽培計画書!$K$53),"",(【入力シート】栽培計画書!$K$53))</f>
        <v/>
      </c>
      <c r="H447" s="879" t="str">
        <f>IF(ISBLANK(【入力シート】栽培計画書!$L$53),"",IF(OR(【入力シート】栽培計画書!$K$53=List!$E$2,【入力シート】栽培計画書!$K$53=List!$E$4),【入力シート】栽培計画書!$L$53&amp;"kg/10a",IF(【入力シート】栽培計画書!$K$53=List!$E$3,"播種量"&amp;【入力シート】栽培計画書!$L$53&amp;"kg/10a","")))</f>
        <v/>
      </c>
      <c r="I447" s="877" t="str">
        <f>IF(ISBLANK(【入力シート】栽培計画書!$O$53),"",(【入力シート】栽培計画書!$O$53))</f>
        <v/>
      </c>
      <c r="J447" s="932" t="str">
        <f>IF(ISBLANK(【入力シート】栽培計画書!$N$6),"",(【入力シート】栽培計画書!$N$6))</f>
        <v/>
      </c>
      <c r="K447" s="877" t="str">
        <f>IF(ISBLANK(【入力シート】栽培計画書!$S$53),"",(【入力シート】栽培計画書!$S$53))</f>
        <v/>
      </c>
      <c r="L447" s="935" t="str">
        <f>IF(ISBLANK(【入力シート】栽培計画書!$N$6),"",(【入力シート】栽培計画書!$N$6))</f>
        <v/>
      </c>
      <c r="M447" s="938" t="str">
        <f>IF(ISBLANK(【入力シート】栽培計画書!$B$6),"",(【入力シート】栽培計画書!$B$6))</f>
        <v/>
      </c>
      <c r="N447" s="590"/>
      <c r="O447" s="590"/>
      <c r="P447" s="594"/>
      <c r="Q447" s="595"/>
      <c r="R447" s="595"/>
      <c r="S447" s="595"/>
      <c r="T447" s="595"/>
      <c r="U447" s="595"/>
      <c r="V447" s="595"/>
      <c r="W447" s="595"/>
      <c r="X447" s="595"/>
      <c r="Y447" s="596"/>
      <c r="Z447" s="553"/>
      <c r="AA447" s="553"/>
      <c r="AB447" s="553"/>
      <c r="AC447" s="553"/>
      <c r="AD447" s="553"/>
      <c r="AE447" s="590"/>
      <c r="AF447" s="590"/>
      <c r="AG447" s="590"/>
      <c r="AH447" s="590"/>
      <c r="AI447" s="590"/>
      <c r="AJ447" s="590"/>
      <c r="AK447" s="590"/>
      <c r="AL447" s="590"/>
    </row>
    <row r="448" spans="1:38" s="591" customFormat="1" ht="24" customHeight="1">
      <c r="A448" s="901"/>
      <c r="B448" s="865" t="str">
        <f>IF(ISBLANK(【入力シート】栽培計画書!$B$6),"",(【入力シート】栽培計画書!$B$6))</f>
        <v/>
      </c>
      <c r="C448" s="660" t="str">
        <f>IF(ISBLANK(【入力シート】栽培計画書!$E$53),"",(【入力シート】栽培計画書!$E$53))</f>
        <v/>
      </c>
      <c r="D448" s="872" t="str">
        <f>IF(ISBLANK(【入力シート】栽培計画書!$B$6),"",(【入力シート】栽培計画書!$B$6))</f>
        <v/>
      </c>
      <c r="E448" s="661" t="str">
        <f>IF(ISBLANK(【入力シート】栽培計画書!$H$53),"",(【入力シート】栽培計画書!$H$53))</f>
        <v/>
      </c>
      <c r="F448" s="592" t="s">
        <v>878</v>
      </c>
      <c r="G448" s="878" t="str">
        <f>IF(ISBLANK(【入力シート】栽培計画書!$B$6),"",(【入力シート】栽培計画書!$B$6))</f>
        <v/>
      </c>
      <c r="H448" s="880" t="str">
        <f>IF(ISBLANK(【入力シート】栽培計画書!$B$6),"",(【入力シート】栽培計画書!$B$6))</f>
        <v/>
      </c>
      <c r="I448" s="878" t="str">
        <f>IF(ISBLANK(【入力シート】栽培計画書!$B$6),"",(【入力シート】栽培計画書!$B$6))</f>
        <v/>
      </c>
      <c r="J448" s="933" t="str">
        <f>IF(ISBLANK(【入力シート】栽培計画書!$B$6),"",(【入力シート】栽培計画書!$B$6))</f>
        <v/>
      </c>
      <c r="K448" s="878" t="str">
        <f>IF(ISBLANK(【入力シート】栽培計画書!$B$6),"",(【入力シート】栽培計画書!$B$6))</f>
        <v/>
      </c>
      <c r="L448" s="936" t="str">
        <f>IF(ISBLANK(【入力シート】栽培計画書!$B$6),"",(【入力シート】栽培計画書!$B$6))</f>
        <v/>
      </c>
      <c r="M448" s="939" t="str">
        <f>IF(ISBLANK(【入力シート】栽培計画書!$B$6),"",(【入力シート】栽培計画書!$B$6))</f>
        <v/>
      </c>
      <c r="N448" s="590"/>
      <c r="O448" s="663" t="str">
        <f>IF(ISNUMBER(SEARCH("施設", C445)), "施設", IF(ISNUMBER(SEARCH("露地", C445)), "露地", "露地施設"))</f>
        <v>露地施設</v>
      </c>
      <c r="P448" s="600"/>
      <c r="Q448" s="601"/>
      <c r="R448" s="601"/>
      <c r="S448" s="601"/>
      <c r="T448" s="601"/>
      <c r="U448" s="601"/>
      <c r="V448" s="601"/>
      <c r="W448" s="601"/>
      <c r="X448" s="601"/>
      <c r="Y448" s="602"/>
      <c r="Z448" s="553"/>
      <c r="AA448" s="553"/>
      <c r="AB448" s="553"/>
      <c r="AC448" s="553"/>
      <c r="AD448" s="553"/>
      <c r="AE448" s="590"/>
      <c r="AF448" s="590"/>
      <c r="AG448" s="590"/>
      <c r="AH448" s="590"/>
      <c r="AI448" s="590"/>
      <c r="AJ448" s="590"/>
      <c r="AK448" s="590"/>
      <c r="AL448" s="590"/>
    </row>
    <row r="449" spans="1:38" s="591" customFormat="1" ht="44.1" customHeight="1">
      <c r="A449" s="901"/>
      <c r="B449" s="865" t="str">
        <f>IF(ISBLANK(【入力シート】栽培計画書!$B$6),"",(【入力シート】栽培計画書!$B$6))</f>
        <v/>
      </c>
      <c r="C449" s="892" t="s">
        <v>880</v>
      </c>
      <c r="D449" s="893"/>
      <c r="E449" s="894"/>
      <c r="F449" s="895"/>
      <c r="G449" s="896" t="str">
        <f>IF(ISBLANK(【入力シート】栽培計画書!$M$53),"",(【入力シート】栽培計画書!$M$53))</f>
        <v/>
      </c>
      <c r="H449" s="897"/>
      <c r="I449" s="897"/>
      <c r="J449" s="897"/>
      <c r="K449" s="897"/>
      <c r="L449" s="897"/>
      <c r="M449" s="898"/>
      <c r="N449" s="590"/>
      <c r="O449" s="590"/>
      <c r="P449" s="600"/>
      <c r="Q449" s="601"/>
      <c r="R449" s="601"/>
      <c r="S449" s="601"/>
      <c r="T449" s="601"/>
      <c r="U449" s="601"/>
      <c r="V449" s="601"/>
      <c r="W449" s="601"/>
      <c r="X449" s="601"/>
      <c r="Y449" s="602"/>
      <c r="Z449" s="553"/>
      <c r="AA449" s="553"/>
      <c r="AB449" s="553"/>
      <c r="AC449" s="553"/>
      <c r="AD449" s="553"/>
      <c r="AE449" s="590"/>
      <c r="AF449" s="590"/>
      <c r="AG449" s="590"/>
      <c r="AH449" s="590"/>
      <c r="AI449" s="590"/>
      <c r="AJ449" s="590"/>
      <c r="AK449" s="590"/>
      <c r="AL449" s="590"/>
    </row>
    <row r="450" spans="1:38" s="591" customFormat="1" ht="44.1" customHeight="1">
      <c r="A450" s="901"/>
      <c r="B450" s="865" t="str">
        <f>IF(ISBLANK(【入力シート】栽培計画書!$B$6),"",(【入力シート】栽培計画書!$B$6))</f>
        <v/>
      </c>
      <c r="C450" s="881" t="s">
        <v>881</v>
      </c>
      <c r="D450" s="881"/>
      <c r="E450" s="881"/>
      <c r="F450" s="882"/>
      <c r="G450" s="883" t="str">
        <f>IF(ISBLANK(【入力シート】栽培計画書!$Q$53),"",(【入力シート】栽培計画書!$Q$53))</f>
        <v/>
      </c>
      <c r="H450" s="884"/>
      <c r="I450" s="884"/>
      <c r="J450" s="884"/>
      <c r="K450" s="884"/>
      <c r="L450" s="884"/>
      <c r="M450" s="885"/>
      <c r="N450" s="590"/>
      <c r="O450" s="590"/>
      <c r="P450" s="600"/>
      <c r="Q450" s="601"/>
      <c r="R450" s="601"/>
      <c r="S450" s="601"/>
      <c r="T450" s="601"/>
      <c r="U450" s="601"/>
      <c r="V450" s="601"/>
      <c r="W450" s="601"/>
      <c r="X450" s="601"/>
      <c r="Y450" s="602"/>
      <c r="Z450" s="553"/>
      <c r="AA450" s="553"/>
      <c r="AB450" s="553"/>
      <c r="AC450" s="553"/>
      <c r="AD450" s="553"/>
      <c r="AE450" s="590"/>
      <c r="AF450" s="590"/>
      <c r="AG450" s="590"/>
      <c r="AH450" s="590"/>
      <c r="AI450" s="590"/>
      <c r="AJ450" s="590"/>
      <c r="AK450" s="590"/>
      <c r="AL450" s="590"/>
    </row>
    <row r="451" spans="1:38" s="591" customFormat="1" ht="44.1" customHeight="1" thickBot="1">
      <c r="A451" s="902"/>
      <c r="B451" s="866" t="str">
        <f>IF(ISBLANK(【入力シート】栽培計画書!$B$6),"",(【入力シート】栽培計画書!$B$6))</f>
        <v/>
      </c>
      <c r="C451" s="886" t="s">
        <v>882</v>
      </c>
      <c r="D451" s="887"/>
      <c r="E451" s="887"/>
      <c r="F451" s="888"/>
      <c r="G451" s="889" t="str">
        <f>IF(ISBLANK(【入力シート】栽培計画書!$U$53),"",(【入力シート】栽培計画書!$U$53))</f>
        <v/>
      </c>
      <c r="H451" s="890"/>
      <c r="I451" s="890"/>
      <c r="J451" s="890"/>
      <c r="K451" s="890"/>
      <c r="L451" s="890"/>
      <c r="M451" s="891"/>
      <c r="N451" s="590"/>
      <c r="O451" s="590"/>
      <c r="P451" s="600"/>
      <c r="Q451" s="601"/>
      <c r="R451" s="601"/>
      <c r="S451" s="601"/>
      <c r="T451" s="601"/>
      <c r="U451" s="601"/>
      <c r="V451" s="601"/>
      <c r="W451" s="601"/>
      <c r="X451" s="601"/>
      <c r="Y451" s="602"/>
      <c r="Z451" s="553"/>
      <c r="AA451" s="553"/>
      <c r="AB451" s="553"/>
      <c r="AC451" s="553"/>
      <c r="AD451" s="553"/>
      <c r="AE451" s="590"/>
      <c r="AF451" s="590"/>
      <c r="AG451" s="590"/>
      <c r="AH451" s="590"/>
      <c r="AI451" s="590"/>
      <c r="AJ451" s="590"/>
      <c r="AK451" s="590"/>
      <c r="AL451" s="590"/>
    </row>
    <row r="452" spans="1:38" s="591" customFormat="1" ht="24" customHeight="1">
      <c r="A452" s="900" t="str">
        <f>IF(ISBLANK(【入力シート】栽培計画書!$B$54),"",(【入力シート】栽培計画書!$B$54))</f>
        <v/>
      </c>
      <c r="B452" s="864" t="str">
        <f>IF(ISBLANK(【入力シート】栽培計画書!$C$54),"",(【入力シート】栽培計画書!$C$54))</f>
        <v/>
      </c>
      <c r="C452" s="867" t="str">
        <f>IF(ISBLANK(【入力シート】栽培計画書!$D$54),"",(【入力シート】栽培計画書!$D$54))</f>
        <v/>
      </c>
      <c r="D452" s="870" t="str">
        <f>IF(ISBLANK(【入力シート】栽培計画書!$F$54),"",(【入力シート】栽培計画書!$F$54))</f>
        <v/>
      </c>
      <c r="E452" s="659" t="str">
        <f>IF(ISBLANK(【入力シート】栽培計画書!$G$54),"",(【入力シート】栽培計画書!$G$54))</f>
        <v/>
      </c>
      <c r="F452" s="589" t="s">
        <v>878</v>
      </c>
      <c r="G452" s="873" t="str">
        <f>IF(ISBLANK(【入力シート】栽培計画書!$I$54),"",(【入力シート】栽培計画書!$I$54))</f>
        <v/>
      </c>
      <c r="H452" s="899" t="str">
        <f>IF(ISBLANK(【入力シート】栽培計画書!$J$54),"",IF(OR(【入力シート】栽培計画書!$I$54=List!$E$2,【入力シート】栽培計画書!$I$54=List!$E$4),【入力シート】栽培計画書!$J$54&amp;"kg/10a",IF(【入力シート】栽培計画書!$I$54=List!$E$3,"播種量"&amp;【入力シート】栽培計画書!$J$54&amp;"kg/10a","")))</f>
        <v/>
      </c>
      <c r="I452" s="873" t="str">
        <f>IF(ISBLANK(【入力シート】栽培計画書!$N$54),"",(【入力シート】栽培計画書!$N$54))</f>
        <v/>
      </c>
      <c r="J452" s="931" t="str">
        <f>IF(ISBLANK(【入力シート】栽培計画書!$P$54),"",(【入力シート】栽培計画書!$P$54))</f>
        <v/>
      </c>
      <c r="K452" s="873" t="str">
        <f>IF(ISBLANK(【入力シート】栽培計画書!$R$54),"",(【入力シート】栽培計画書!$R$54))</f>
        <v/>
      </c>
      <c r="L452" s="934" t="str">
        <f>IF(ISBLANK(【入力シート】栽培計画書!$T$54),"",(【入力シート】栽培計画書!$T$54))</f>
        <v/>
      </c>
      <c r="M452" s="937" t="str">
        <f>IF(ISBLANK(【入力シート】栽培計画書!$V$54),"",(【入力シート】栽培計画書!$V$54))</f>
        <v/>
      </c>
      <c r="N452" s="590"/>
      <c r="O452" s="590"/>
      <c r="P452" s="604"/>
      <c r="Q452" s="595"/>
      <c r="R452" s="595"/>
      <c r="S452" s="595"/>
      <c r="T452" s="595"/>
      <c r="U452" s="595"/>
      <c r="V452" s="595"/>
      <c r="W452" s="595"/>
      <c r="X452" s="595"/>
      <c r="Y452" s="596"/>
      <c r="Z452" s="553"/>
      <c r="AA452" s="553"/>
      <c r="AB452" s="553"/>
      <c r="AC452" s="553"/>
      <c r="AD452" s="553"/>
      <c r="AE452" s="590"/>
      <c r="AF452" s="590"/>
      <c r="AG452" s="590"/>
      <c r="AH452" s="590"/>
      <c r="AI452" s="590"/>
      <c r="AJ452" s="590"/>
      <c r="AK452" s="590"/>
      <c r="AL452" s="590"/>
    </row>
    <row r="453" spans="1:38" s="591" customFormat="1" ht="12" customHeight="1">
      <c r="A453" s="901"/>
      <c r="B453" s="865" t="str">
        <f>IF(ISBLANK(【入力シート】栽培計画書!$B$6),"",(【入力シート】栽培計画書!$B$6))</f>
        <v/>
      </c>
      <c r="C453" s="868" t="str">
        <f>IF(ISBLANK(【入力シート】栽培計画書!$B$6),"",(【入力シート】栽培計画書!$B$6))</f>
        <v/>
      </c>
      <c r="D453" s="871" t="str">
        <f>IF(ISBLANK(【入力シート】栽培計画書!$B$6),"",(【入力シート】栽培計画書!$B$6))</f>
        <v/>
      </c>
      <c r="E453" s="875" t="s">
        <v>879</v>
      </c>
      <c r="F453" s="876"/>
      <c r="G453" s="874" t="str">
        <f>IF(ISBLANK(【入力シート】栽培計画書!$B$6),"",(【入力シート】栽培計画書!$B$6))</f>
        <v/>
      </c>
      <c r="H453" s="879" t="str">
        <f>IF(ISBLANK(【入力シート】栽培計画書!$B$6),"",(【入力シート】栽培計画書!$B$6))</f>
        <v/>
      </c>
      <c r="I453" s="874" t="str">
        <f>IF(ISBLANK(【入力シート】栽培計画書!$B$6),"",(【入力シート】栽培計画書!$B$6))</f>
        <v/>
      </c>
      <c r="J453" s="932" t="str">
        <f>IF(ISBLANK(【入力シート】栽培計画書!$B$6),"",(【入力シート】栽培計画書!$B$6))</f>
        <v/>
      </c>
      <c r="K453" s="874" t="str">
        <f>IF(ISBLANK(【入力シート】栽培計画書!$B$6),"",(【入力シート】栽培計画書!$B$6))</f>
        <v/>
      </c>
      <c r="L453" s="935" t="str">
        <f>IF(ISBLANK(【入力シート】栽培計画書!$B$6),"",(【入力シート】栽培計画書!$B$6))</f>
        <v/>
      </c>
      <c r="M453" s="938" t="str">
        <f>IF(ISBLANK(【入力シート】栽培計画書!$B$6),"",(【入力シート】栽培計画書!$B$6))</f>
        <v/>
      </c>
      <c r="N453" s="590"/>
      <c r="O453" s="590"/>
      <c r="P453" s="600"/>
      <c r="Q453" s="601"/>
      <c r="R453" s="601"/>
      <c r="S453" s="605"/>
      <c r="T453" s="605"/>
      <c r="U453" s="605"/>
      <c r="V453" s="605"/>
      <c r="W453" s="605"/>
      <c r="X453" s="605"/>
      <c r="Y453" s="605"/>
      <c r="Z453" s="553"/>
      <c r="AA453" s="553"/>
      <c r="AB453" s="553"/>
      <c r="AC453" s="553"/>
      <c r="AD453" s="553"/>
      <c r="AE453" s="590"/>
      <c r="AF453" s="590"/>
      <c r="AG453" s="590"/>
      <c r="AH453" s="590"/>
      <c r="AI453" s="590"/>
      <c r="AJ453" s="590"/>
      <c r="AK453" s="590"/>
      <c r="AL453" s="590"/>
    </row>
    <row r="454" spans="1:38" s="591" customFormat="1" ht="12" customHeight="1">
      <c r="A454" s="901"/>
      <c r="B454" s="865" t="str">
        <f>IF(ISBLANK(【入力シート】栽培計画書!$B$6),"",(【入力シート】栽培計画書!$B$6))</f>
        <v/>
      </c>
      <c r="C454" s="869" t="str">
        <f>IF(ISBLANK(【入力シート】栽培計画書!$B$6),"",(【入力シート】栽培計画書!$B$6))</f>
        <v/>
      </c>
      <c r="D454" s="871" t="str">
        <f>IF(ISBLANK(【入力シート】栽培計画書!$B$6),"",(【入力シート】栽培計画書!$B$6))</f>
        <v/>
      </c>
      <c r="E454" s="875"/>
      <c r="F454" s="876"/>
      <c r="G454" s="877" t="str">
        <f>IF(ISBLANK(【入力シート】栽培計画書!$K$54),"",(【入力シート】栽培計画書!$K$54))</f>
        <v/>
      </c>
      <c r="H454" s="879" t="str">
        <f>IF(ISBLANK(【入力シート】栽培計画書!$L$54),"",IF(OR(【入力シート】栽培計画書!$K$54=List!$E$2,【入力シート】栽培計画書!$K$54=List!$E$4),【入力シート】栽培計画書!$L$54&amp;"kg/10a",IF(【入力シート】栽培計画書!$K$54=List!$E$3,"播種量"&amp;【入力シート】栽培計画書!$L$54&amp;"kg/10a","")))</f>
        <v/>
      </c>
      <c r="I454" s="877" t="str">
        <f>IF(ISBLANK(【入力シート】栽培計画書!$O$54),"",(【入力シート】栽培計画書!$O$54))</f>
        <v/>
      </c>
      <c r="J454" s="932" t="str">
        <f>IF(ISBLANK(【入力シート】栽培計画書!$N$6),"",(【入力シート】栽培計画書!$N$6))</f>
        <v/>
      </c>
      <c r="K454" s="877" t="str">
        <f>IF(ISBLANK(【入力シート】栽培計画書!$S$54),"",(【入力シート】栽培計画書!$S$54))</f>
        <v/>
      </c>
      <c r="L454" s="935" t="str">
        <f>IF(ISBLANK(【入力シート】栽培計画書!$N$6),"",(【入力シート】栽培計画書!$N$6))</f>
        <v/>
      </c>
      <c r="M454" s="938" t="str">
        <f>IF(ISBLANK(【入力シート】栽培計画書!$B$6),"",(【入力シート】栽培計画書!$B$6))</f>
        <v/>
      </c>
      <c r="N454" s="590"/>
      <c r="O454" s="590"/>
      <c r="P454" s="600"/>
      <c r="Q454" s="601"/>
      <c r="R454" s="601"/>
      <c r="S454" s="606"/>
      <c r="T454" s="601"/>
      <c r="U454" s="601"/>
      <c r="V454" s="601"/>
      <c r="W454" s="601"/>
      <c r="X454" s="601"/>
      <c r="Y454" s="602"/>
      <c r="Z454" s="553"/>
      <c r="AA454" s="553"/>
      <c r="AB454" s="553"/>
      <c r="AC454" s="553"/>
      <c r="AD454" s="553"/>
      <c r="AE454" s="590"/>
      <c r="AF454" s="590"/>
      <c r="AG454" s="590"/>
      <c r="AH454" s="590"/>
      <c r="AI454" s="590"/>
      <c r="AJ454" s="590"/>
      <c r="AK454" s="590"/>
      <c r="AL454" s="590"/>
    </row>
    <row r="455" spans="1:38" s="591" customFormat="1" ht="24" customHeight="1">
      <c r="A455" s="901"/>
      <c r="B455" s="865" t="str">
        <f>IF(ISBLANK(【入力シート】栽培計画書!$B$6),"",(【入力シート】栽培計画書!$B$6))</f>
        <v/>
      </c>
      <c r="C455" s="660" t="str">
        <f>IF(ISBLANK(【入力シート】栽培計画書!$E$54),"",(【入力シート】栽培計画書!$E$54))</f>
        <v/>
      </c>
      <c r="D455" s="872" t="str">
        <f>IF(ISBLANK(【入力シート】栽培計画書!$B$6),"",(【入力シート】栽培計画書!$B$6))</f>
        <v/>
      </c>
      <c r="E455" s="661" t="str">
        <f>IF(ISBLANK(【入力シート】栽培計画書!$H$54),"",(【入力シート】栽培計画書!$H$54))</f>
        <v/>
      </c>
      <c r="F455" s="592" t="s">
        <v>878</v>
      </c>
      <c r="G455" s="878" t="str">
        <f>IF(ISBLANK(【入力シート】栽培計画書!$B$6),"",(【入力シート】栽培計画書!$B$6))</f>
        <v/>
      </c>
      <c r="H455" s="880" t="str">
        <f>IF(ISBLANK(【入力シート】栽培計画書!$B$6),"",(【入力シート】栽培計画書!$B$6))</f>
        <v/>
      </c>
      <c r="I455" s="878" t="str">
        <f>IF(ISBLANK(【入力シート】栽培計画書!$B$6),"",(【入力シート】栽培計画書!$B$6))</f>
        <v/>
      </c>
      <c r="J455" s="933" t="str">
        <f>IF(ISBLANK(【入力シート】栽培計画書!$B$6),"",(【入力シート】栽培計画書!$B$6))</f>
        <v/>
      </c>
      <c r="K455" s="878" t="str">
        <f>IF(ISBLANK(【入力シート】栽培計画書!$B$6),"",(【入力シート】栽培計画書!$B$6))</f>
        <v/>
      </c>
      <c r="L455" s="936" t="str">
        <f>IF(ISBLANK(【入力シート】栽培計画書!$B$6),"",(【入力シート】栽培計画書!$B$6))</f>
        <v/>
      </c>
      <c r="M455" s="939" t="str">
        <f>IF(ISBLANK(【入力シート】栽培計画書!$B$6),"",(【入力シート】栽培計画書!$B$6))</f>
        <v/>
      </c>
      <c r="N455" s="590"/>
      <c r="O455" s="663" t="str">
        <f>IF(ISNUMBER(SEARCH("施設", C452)), "施設", IF(ISNUMBER(SEARCH("露地", C452)), "露地", "露地施設"))</f>
        <v>露地施設</v>
      </c>
      <c r="P455" s="600"/>
      <c r="Q455" s="601"/>
      <c r="R455" s="601"/>
      <c r="S455" s="606"/>
      <c r="T455" s="601"/>
      <c r="U455" s="601"/>
      <c r="V455" s="601"/>
      <c r="W455" s="601"/>
      <c r="X455" s="601"/>
      <c r="Y455" s="602"/>
      <c r="Z455" s="553"/>
      <c r="AA455" s="553"/>
      <c r="AB455" s="553"/>
      <c r="AC455" s="553"/>
      <c r="AD455" s="553"/>
      <c r="AE455" s="590"/>
      <c r="AF455" s="590"/>
      <c r="AG455" s="590"/>
      <c r="AH455" s="590"/>
      <c r="AI455" s="590"/>
      <c r="AJ455" s="590"/>
      <c r="AK455" s="590"/>
      <c r="AL455" s="590"/>
    </row>
    <row r="456" spans="1:38" s="591" customFormat="1" ht="44.1" customHeight="1">
      <c r="A456" s="901"/>
      <c r="B456" s="865" t="str">
        <f>IF(ISBLANK(【入力シート】栽培計画書!$B$6),"",(【入力シート】栽培計画書!$B$6))</f>
        <v/>
      </c>
      <c r="C456" s="892" t="s">
        <v>880</v>
      </c>
      <c r="D456" s="893"/>
      <c r="E456" s="894"/>
      <c r="F456" s="895"/>
      <c r="G456" s="896" t="str">
        <f>IF(ISBLANK(【入力シート】栽培計画書!$M$54),"",(【入力シート】栽培計画書!$M$54))</f>
        <v/>
      </c>
      <c r="H456" s="897"/>
      <c r="I456" s="897"/>
      <c r="J456" s="897"/>
      <c r="K456" s="897"/>
      <c r="L456" s="897"/>
      <c r="M456" s="898"/>
      <c r="N456" s="590"/>
      <c r="O456" s="590"/>
      <c r="P456" s="600"/>
      <c r="Q456" s="601"/>
      <c r="R456" s="601"/>
      <c r="S456" s="606"/>
      <c r="T456" s="601"/>
      <c r="U456" s="601"/>
      <c r="V456" s="601"/>
      <c r="W456" s="601"/>
      <c r="X456" s="601"/>
      <c r="Y456" s="602"/>
      <c r="Z456" s="590"/>
      <c r="AA456" s="590"/>
      <c r="AB456" s="590"/>
      <c r="AC456" s="590"/>
      <c r="AD456" s="590"/>
      <c r="AE456" s="590"/>
      <c r="AF456" s="590"/>
      <c r="AG456" s="590"/>
      <c r="AH456" s="590"/>
      <c r="AI456" s="590"/>
      <c r="AJ456" s="590"/>
      <c r="AK456" s="590"/>
      <c r="AL456" s="590"/>
    </row>
    <row r="457" spans="1:38" s="591" customFormat="1" ht="44.1" customHeight="1">
      <c r="A457" s="901"/>
      <c r="B457" s="865" t="str">
        <f>IF(ISBLANK(【入力シート】栽培計画書!$B$6),"",(【入力シート】栽培計画書!$B$6))</f>
        <v/>
      </c>
      <c r="C457" s="881" t="s">
        <v>881</v>
      </c>
      <c r="D457" s="881"/>
      <c r="E457" s="881"/>
      <c r="F457" s="882"/>
      <c r="G457" s="883" t="str">
        <f>IF(ISBLANK(【入力シート】栽培計画書!$Q$54),"",(【入力シート】栽培計画書!$Q$54))</f>
        <v/>
      </c>
      <c r="H457" s="884"/>
      <c r="I457" s="884"/>
      <c r="J457" s="884"/>
      <c r="K457" s="884"/>
      <c r="L457" s="884"/>
      <c r="M457" s="885"/>
      <c r="N457" s="590"/>
      <c r="O457" s="590"/>
      <c r="P457" s="604"/>
      <c r="Q457" s="595"/>
      <c r="R457" s="595"/>
      <c r="S457" s="607"/>
      <c r="T457" s="595"/>
      <c r="U457" s="595"/>
      <c r="V457" s="595"/>
      <c r="W457" s="595"/>
      <c r="X457" s="595"/>
      <c r="Y457" s="596"/>
      <c r="Z457" s="590"/>
      <c r="AA457" s="590"/>
      <c r="AB457" s="590"/>
      <c r="AC457" s="590"/>
      <c r="AD457" s="590"/>
      <c r="AE457" s="590"/>
      <c r="AF457" s="590"/>
      <c r="AG457" s="590"/>
      <c r="AH457" s="590"/>
      <c r="AI457" s="590"/>
      <c r="AJ457" s="590"/>
      <c r="AK457" s="590"/>
      <c r="AL457" s="590"/>
    </row>
    <row r="458" spans="1:38" s="591" customFormat="1" ht="44.1" customHeight="1" thickBot="1">
      <c r="A458" s="902"/>
      <c r="B458" s="866" t="str">
        <f>IF(ISBLANK(【入力シート】栽培計画書!$B$6),"",(【入力シート】栽培計画書!$B$6))</f>
        <v/>
      </c>
      <c r="C458" s="886" t="s">
        <v>882</v>
      </c>
      <c r="D458" s="887"/>
      <c r="E458" s="887"/>
      <c r="F458" s="888"/>
      <c r="G458" s="889" t="str">
        <f>IF(ISBLANK(【入力シート】栽培計画書!$U$54),"",(【入力シート】栽培計画書!$U$54))</f>
        <v/>
      </c>
      <c r="H458" s="890"/>
      <c r="I458" s="890"/>
      <c r="J458" s="890"/>
      <c r="K458" s="890"/>
      <c r="L458" s="890"/>
      <c r="M458" s="891"/>
      <c r="N458" s="590"/>
      <c r="O458" s="590"/>
      <c r="P458" s="600"/>
      <c r="Q458" s="601"/>
      <c r="R458" s="608"/>
      <c r="S458" s="606"/>
      <c r="T458" s="601"/>
      <c r="U458" s="601"/>
      <c r="V458" s="601"/>
      <c r="W458" s="601"/>
      <c r="X458" s="601"/>
      <c r="Y458" s="601"/>
      <c r="Z458" s="590"/>
      <c r="AA458" s="590"/>
      <c r="AB458" s="590"/>
      <c r="AC458" s="590"/>
      <c r="AD458" s="590"/>
      <c r="AE458" s="590"/>
      <c r="AF458" s="590"/>
      <c r="AG458" s="590"/>
      <c r="AH458" s="590"/>
      <c r="AI458" s="590"/>
      <c r="AJ458" s="590"/>
      <c r="AK458" s="590"/>
      <c r="AL458" s="590"/>
    </row>
    <row r="459" spans="1:38" s="591" customFormat="1" ht="24" customHeight="1">
      <c r="A459" s="900" t="str">
        <f>IF(ISBLANK(【入力シート】栽培計画書!$B$55),"",(【入力シート】栽培計画書!$B$55))</f>
        <v/>
      </c>
      <c r="B459" s="864" t="str">
        <f>IF(ISBLANK(【入力シート】栽培計画書!$C$55),"",(【入力シート】栽培計画書!$C$55))</f>
        <v/>
      </c>
      <c r="C459" s="867" t="str">
        <f>IF(ISBLANK(【入力シート】栽培計画書!$D$55),"",(【入力シート】栽培計画書!$D$55))</f>
        <v/>
      </c>
      <c r="D459" s="870" t="str">
        <f>IF(ISBLANK(【入力シート】栽培計画書!$F$55),"",(【入力シート】栽培計画書!$F$55))</f>
        <v/>
      </c>
      <c r="E459" s="659" t="str">
        <f>IF(ISBLANK(【入力シート】栽培計画書!$G$55),"",(【入力シート】栽培計画書!$G$55))</f>
        <v/>
      </c>
      <c r="F459" s="589" t="s">
        <v>878</v>
      </c>
      <c r="G459" s="873" t="str">
        <f>IF(ISBLANK(【入力シート】栽培計画書!$I$55),"",(【入力シート】栽培計画書!$I$55))</f>
        <v/>
      </c>
      <c r="H459" s="899" t="str">
        <f>IF(ISBLANK(【入力シート】栽培計画書!$J$55),"",IF(OR(【入力シート】栽培計画書!$I$55=List!$E$2,【入力シート】栽培計画書!$I$55=List!$E$4),【入力シート】栽培計画書!$J$55&amp;"kg/10a",IF(【入力シート】栽培計画書!$I$55=List!$E$3,"播種量"&amp;【入力シート】栽培計画書!$J$55&amp;"kg/10a","")))</f>
        <v/>
      </c>
      <c r="I459" s="873" t="str">
        <f>IF(ISBLANK(【入力シート】栽培計画書!$N$55),"",(【入力シート】栽培計画書!$N$55))</f>
        <v/>
      </c>
      <c r="J459" s="931" t="str">
        <f>IF(ISBLANK(【入力シート】栽培計画書!$P$55),"",(【入力シート】栽培計画書!$P$55))</f>
        <v/>
      </c>
      <c r="K459" s="873" t="str">
        <f>IF(ISBLANK(【入力シート】栽培計画書!$R$55),"",(【入力シート】栽培計画書!$R$55))</f>
        <v/>
      </c>
      <c r="L459" s="934" t="str">
        <f>IF(ISBLANK(【入力シート】栽培計画書!$T$55),"",(【入力シート】栽培計画書!$T$55))</f>
        <v/>
      </c>
      <c r="M459" s="937" t="str">
        <f>IF(ISBLANK(【入力シート】栽培計画書!$V$55),"",(【入力シート】栽培計画書!$V$55))</f>
        <v/>
      </c>
      <c r="N459" s="590"/>
      <c r="O459" s="590"/>
      <c r="P459" s="600"/>
      <c r="Q459" s="608"/>
      <c r="R459" s="608"/>
      <c r="S459" s="606"/>
      <c r="T459" s="601"/>
      <c r="U459" s="601"/>
      <c r="V459" s="601"/>
      <c r="W459" s="601"/>
      <c r="X459" s="601"/>
      <c r="Y459" s="602"/>
      <c r="Z459" s="590"/>
      <c r="AA459" s="590"/>
      <c r="AB459" s="590"/>
      <c r="AC459" s="590"/>
      <c r="AD459" s="590"/>
      <c r="AE459" s="590"/>
      <c r="AF459" s="590"/>
      <c r="AG459" s="590"/>
      <c r="AH459" s="590"/>
      <c r="AI459" s="590"/>
      <c r="AJ459" s="590"/>
      <c r="AK459" s="590"/>
      <c r="AL459" s="590"/>
    </row>
    <row r="460" spans="1:38" s="591" customFormat="1" ht="12" customHeight="1">
      <c r="A460" s="901"/>
      <c r="B460" s="865" t="str">
        <f>IF(ISBLANK(【入力シート】栽培計画書!$B$6),"",(【入力シート】栽培計画書!$B$6))</f>
        <v/>
      </c>
      <c r="C460" s="868" t="str">
        <f>IF(ISBLANK(【入力シート】栽培計画書!$B$6),"",(【入力シート】栽培計画書!$B$6))</f>
        <v/>
      </c>
      <c r="D460" s="871" t="str">
        <f>IF(ISBLANK(【入力シート】栽培計画書!$B$6),"",(【入力シート】栽培計画書!$B$6))</f>
        <v/>
      </c>
      <c r="E460" s="875" t="s">
        <v>879</v>
      </c>
      <c r="F460" s="876"/>
      <c r="G460" s="874" t="str">
        <f>IF(ISBLANK(【入力シート】栽培計画書!$B$6),"",(【入力シート】栽培計画書!$B$6))</f>
        <v/>
      </c>
      <c r="H460" s="879" t="str">
        <f>IF(ISBLANK(【入力シート】栽培計画書!$B$6),"",(【入力シート】栽培計画書!$B$6))</f>
        <v/>
      </c>
      <c r="I460" s="874" t="str">
        <f>IF(ISBLANK(【入力シート】栽培計画書!$B$6),"",(【入力シート】栽培計画書!$B$6))</f>
        <v/>
      </c>
      <c r="J460" s="932" t="str">
        <f>IF(ISBLANK(【入力シート】栽培計画書!$B$6),"",(【入力シート】栽培計画書!$B$6))</f>
        <v/>
      </c>
      <c r="K460" s="874" t="str">
        <f>IF(ISBLANK(【入力シート】栽培計画書!$B$6),"",(【入力シート】栽培計画書!$B$6))</f>
        <v/>
      </c>
      <c r="L460" s="935" t="str">
        <f>IF(ISBLANK(【入力シート】栽培計画書!$B$6),"",(【入力シート】栽培計画書!$B$6))</f>
        <v/>
      </c>
      <c r="M460" s="938" t="str">
        <f>IF(ISBLANK(【入力シート】栽培計画書!$B$6),"",(【入力シート】栽培計画書!$B$6))</f>
        <v/>
      </c>
      <c r="N460" s="590"/>
      <c r="O460" s="590"/>
      <c r="P460" s="600"/>
      <c r="Q460" s="608"/>
      <c r="R460" s="608"/>
      <c r="S460" s="606"/>
      <c r="T460" s="601"/>
      <c r="U460" s="601"/>
      <c r="V460" s="601"/>
      <c r="W460" s="601"/>
      <c r="X460" s="601"/>
      <c r="Y460" s="602"/>
      <c r="Z460" s="590"/>
      <c r="AA460" s="590"/>
      <c r="AB460" s="590"/>
      <c r="AC460" s="590"/>
      <c r="AD460" s="590"/>
      <c r="AE460" s="590"/>
      <c r="AF460" s="590"/>
      <c r="AG460" s="590"/>
      <c r="AH460" s="590"/>
      <c r="AI460" s="590"/>
      <c r="AJ460" s="590"/>
      <c r="AK460" s="590"/>
      <c r="AL460" s="590"/>
    </row>
    <row r="461" spans="1:38" s="591" customFormat="1" ht="12" customHeight="1">
      <c r="A461" s="901"/>
      <c r="B461" s="865" t="str">
        <f>IF(ISBLANK(【入力シート】栽培計画書!$B$6),"",(【入力シート】栽培計画書!$B$6))</f>
        <v/>
      </c>
      <c r="C461" s="869" t="str">
        <f>IF(ISBLANK(【入力シート】栽培計画書!$B$6),"",(【入力シート】栽培計画書!$B$6))</f>
        <v/>
      </c>
      <c r="D461" s="871" t="str">
        <f>IF(ISBLANK(【入力シート】栽培計画書!$B$6),"",(【入力シート】栽培計画書!$B$6))</f>
        <v/>
      </c>
      <c r="E461" s="875"/>
      <c r="F461" s="876"/>
      <c r="G461" s="877" t="str">
        <f>IF(ISBLANK(【入力シート】栽培計画書!$K$55),"",(【入力シート】栽培計画書!$K$55))</f>
        <v/>
      </c>
      <c r="H461" s="949" t="str">
        <f>IF(ISBLANK(【入力シート】栽培計画書!$L$55),"",IF(OR(【入力シート】栽培計画書!$K$55=List!$E$2,【入力シート】栽培計画書!$K$55=List!$E$4),【入力シート】栽培計画書!$L$55&amp;"kg/10a",IF(【入力シート】栽培計画書!$K$55=List!$E$3,"播種量"&amp;【入力シート】栽培計画書!$L$55&amp;"kg/10a","")))</f>
        <v/>
      </c>
      <c r="I461" s="877" t="str">
        <f>IF(ISBLANK(【入力シート】栽培計画書!$O$55),"",(【入力シート】栽培計画書!$O$55))</f>
        <v/>
      </c>
      <c r="J461" s="932" t="str">
        <f>IF(ISBLANK(【入力シート】栽培計画書!$N$6),"",(【入力シート】栽培計画書!$N$6))</f>
        <v/>
      </c>
      <c r="K461" s="877" t="str">
        <f>IF(ISBLANK(【入力シート】栽培計画書!$S$55),"",(【入力シート】栽培計画書!$S$55))</f>
        <v/>
      </c>
      <c r="L461" s="935" t="str">
        <f>IF(ISBLANK(【入力シート】栽培計画書!$N$6),"",(【入力シート】栽培計画書!$N$6))</f>
        <v/>
      </c>
      <c r="M461" s="938" t="str">
        <f>IF(ISBLANK(【入力シート】栽培計画書!$B$6),"",(【入力シート】栽培計画書!$B$6))</f>
        <v/>
      </c>
      <c r="N461" s="590"/>
      <c r="O461" s="590"/>
      <c r="P461" s="600"/>
      <c r="Q461" s="608"/>
      <c r="R461" s="608"/>
      <c r="S461" s="606"/>
      <c r="T461" s="601"/>
      <c r="U461" s="601"/>
      <c r="V461" s="601"/>
      <c r="W461" s="601"/>
      <c r="X461" s="601"/>
      <c r="Y461" s="602"/>
      <c r="Z461" s="590"/>
      <c r="AA461" s="590"/>
      <c r="AB461" s="590"/>
      <c r="AC461" s="590"/>
      <c r="AD461" s="590"/>
      <c r="AE461" s="590"/>
      <c r="AF461" s="590"/>
      <c r="AG461" s="590"/>
      <c r="AH461" s="590"/>
      <c r="AI461" s="590"/>
      <c r="AJ461" s="590"/>
      <c r="AK461" s="590"/>
      <c r="AL461" s="590"/>
    </row>
    <row r="462" spans="1:38" s="591" customFormat="1" ht="24" customHeight="1">
      <c r="A462" s="901"/>
      <c r="B462" s="865" t="str">
        <f>IF(ISBLANK(【入力シート】栽培計画書!$B$6),"",(【入力シート】栽培計画書!$B$6))</f>
        <v/>
      </c>
      <c r="C462" s="660" t="str">
        <f>IF(ISBLANK(【入力シート】栽培計画書!$E$55),"",(【入力シート】栽培計画書!$E$55))</f>
        <v/>
      </c>
      <c r="D462" s="872" t="str">
        <f>IF(ISBLANK(【入力シート】栽培計画書!$B$6),"",(【入力シート】栽培計画書!$B$6))</f>
        <v/>
      </c>
      <c r="E462" s="661" t="str">
        <f>IF(ISBLANK(【入力シート】栽培計画書!$H$55),"",(【入力シート】栽培計画書!$H$55))</f>
        <v/>
      </c>
      <c r="F462" s="592" t="s">
        <v>878</v>
      </c>
      <c r="G462" s="878" t="str">
        <f>IF(ISBLANK(【入力シート】栽培計画書!$B$6),"",(【入力シート】栽培計画書!$B$6))</f>
        <v/>
      </c>
      <c r="H462" s="950" t="str">
        <f>IF(ISBLANK(【入力シート】栽培計画書!$B$6),"",(【入力シート】栽培計画書!$B$6))</f>
        <v/>
      </c>
      <c r="I462" s="878" t="str">
        <f>IF(ISBLANK(【入力シート】栽培計画書!$B$6),"",(【入力シート】栽培計画書!$B$6))</f>
        <v/>
      </c>
      <c r="J462" s="933" t="str">
        <f>IF(ISBLANK(【入力シート】栽培計画書!$B$6),"",(【入力シート】栽培計画書!$B$6))</f>
        <v/>
      </c>
      <c r="K462" s="878" t="str">
        <f>IF(ISBLANK(【入力シート】栽培計画書!$B$6),"",(【入力シート】栽培計画書!$B$6))</f>
        <v/>
      </c>
      <c r="L462" s="936" t="str">
        <f>IF(ISBLANK(【入力シート】栽培計画書!$B$6),"",(【入力シート】栽培計画書!$B$6))</f>
        <v/>
      </c>
      <c r="M462" s="939" t="str">
        <f>IF(ISBLANK(【入力シート】栽培計画書!$B$6),"",(【入力シート】栽培計画書!$B$6))</f>
        <v/>
      </c>
      <c r="N462" s="590"/>
      <c r="O462" s="663" t="str">
        <f>IF(ISNUMBER(SEARCH("施設", C459)), "施設", IF(ISNUMBER(SEARCH("露地", C459)), "露地", "露地施設"))</f>
        <v>露地施設</v>
      </c>
      <c r="P462" s="604"/>
      <c r="Q462" s="609"/>
      <c r="R462" s="609"/>
      <c r="S462" s="607"/>
      <c r="T462" s="595"/>
      <c r="U462" s="595"/>
      <c r="V462" s="595"/>
      <c r="W462" s="595"/>
      <c r="X462" s="595"/>
      <c r="Y462" s="596"/>
      <c r="Z462" s="590"/>
      <c r="AA462" s="590"/>
      <c r="AB462" s="590"/>
      <c r="AC462" s="590"/>
      <c r="AD462" s="590"/>
      <c r="AE462" s="590"/>
      <c r="AF462" s="590"/>
      <c r="AG462" s="590"/>
      <c r="AH462" s="590"/>
      <c r="AI462" s="590"/>
      <c r="AJ462" s="590"/>
      <c r="AK462" s="590"/>
      <c r="AL462" s="590"/>
    </row>
    <row r="463" spans="1:38" s="591" customFormat="1" ht="44.1" customHeight="1">
      <c r="A463" s="901"/>
      <c r="B463" s="865" t="str">
        <f>IF(ISBLANK(【入力シート】栽培計画書!$B$6),"",(【入力シート】栽培計画書!$B$6))</f>
        <v/>
      </c>
      <c r="C463" s="892" t="s">
        <v>880</v>
      </c>
      <c r="D463" s="893"/>
      <c r="E463" s="894"/>
      <c r="F463" s="895"/>
      <c r="G463" s="896" t="str">
        <f>IF(ISBLANK(【入力シート】栽培計画書!$M$55),"",(【入力シート】栽培計画書!$M$55))</f>
        <v/>
      </c>
      <c r="H463" s="897"/>
      <c r="I463" s="897"/>
      <c r="J463" s="897"/>
      <c r="K463" s="897"/>
      <c r="L463" s="897"/>
      <c r="M463" s="898"/>
      <c r="N463" s="590"/>
      <c r="O463" s="590"/>
      <c r="P463" s="600"/>
      <c r="Q463" s="608"/>
      <c r="R463" s="608"/>
      <c r="S463" s="606"/>
      <c r="T463" s="601"/>
      <c r="U463" s="601"/>
      <c r="V463" s="601"/>
      <c r="W463" s="601"/>
      <c r="X463" s="601"/>
      <c r="Y463" s="601"/>
      <c r="Z463" s="590"/>
      <c r="AA463" s="590"/>
      <c r="AB463" s="590"/>
      <c r="AC463" s="590"/>
      <c r="AD463" s="590"/>
      <c r="AE463" s="590"/>
      <c r="AF463" s="590"/>
      <c r="AG463" s="590"/>
      <c r="AH463" s="590"/>
      <c r="AI463" s="590"/>
      <c r="AJ463" s="590"/>
      <c r="AK463" s="590"/>
      <c r="AL463" s="590"/>
    </row>
    <row r="464" spans="1:38" s="591" customFormat="1" ht="44.1" customHeight="1">
      <c r="A464" s="901"/>
      <c r="B464" s="865" t="str">
        <f>IF(ISBLANK(【入力シート】栽培計画書!$B$6),"",(【入力シート】栽培計画書!$B$6))</f>
        <v/>
      </c>
      <c r="C464" s="881" t="s">
        <v>881</v>
      </c>
      <c r="D464" s="881"/>
      <c r="E464" s="881"/>
      <c r="F464" s="882"/>
      <c r="G464" s="883" t="str">
        <f>IF(ISBLANK(【入力シート】栽培計画書!$Q$55),"",(【入力シート】栽培計画書!$Q$55))</f>
        <v/>
      </c>
      <c r="H464" s="884"/>
      <c r="I464" s="884"/>
      <c r="J464" s="884"/>
      <c r="K464" s="884"/>
      <c r="L464" s="884"/>
      <c r="M464" s="885"/>
      <c r="N464" s="590"/>
      <c r="O464" s="590"/>
      <c r="P464" s="600"/>
      <c r="Q464" s="608"/>
      <c r="R464" s="608"/>
      <c r="S464" s="606"/>
      <c r="T464" s="601"/>
      <c r="U464" s="601"/>
      <c r="V464" s="601"/>
      <c r="W464" s="601"/>
      <c r="X464" s="601"/>
      <c r="Y464" s="602"/>
      <c r="Z464" s="590"/>
      <c r="AA464" s="590"/>
      <c r="AB464" s="590"/>
      <c r="AC464" s="590"/>
      <c r="AD464" s="590"/>
      <c r="AE464" s="590"/>
      <c r="AF464" s="590"/>
      <c r="AG464" s="590"/>
      <c r="AH464" s="590"/>
      <c r="AI464" s="590"/>
      <c r="AJ464" s="590"/>
      <c r="AK464" s="590"/>
      <c r="AL464" s="590"/>
    </row>
    <row r="465" spans="1:38" s="591" customFormat="1" ht="44.1" customHeight="1" thickBot="1">
      <c r="A465" s="902"/>
      <c r="B465" s="866" t="str">
        <f>IF(ISBLANK(【入力シート】栽培計画書!$B$6),"",(【入力シート】栽培計画書!$B$6))</f>
        <v/>
      </c>
      <c r="C465" s="886" t="s">
        <v>882</v>
      </c>
      <c r="D465" s="887"/>
      <c r="E465" s="887"/>
      <c r="F465" s="888"/>
      <c r="G465" s="889" t="str">
        <f>IF(ISBLANK(【入力シート】栽培計画書!$U$55),"",(【入力シート】栽培計画書!$U$55))</f>
        <v/>
      </c>
      <c r="H465" s="890"/>
      <c r="I465" s="890"/>
      <c r="J465" s="890"/>
      <c r="K465" s="890"/>
      <c r="L465" s="890"/>
      <c r="M465" s="891"/>
      <c r="N465" s="590"/>
      <c r="O465" s="590"/>
      <c r="P465" s="600"/>
      <c r="Q465" s="608"/>
      <c r="R465" s="608"/>
      <c r="S465" s="606"/>
      <c r="T465" s="601"/>
      <c r="U465" s="601"/>
      <c r="V465" s="601"/>
      <c r="W465" s="601"/>
      <c r="X465" s="601"/>
      <c r="Y465" s="602"/>
      <c r="Z465" s="590"/>
      <c r="AA465" s="590"/>
      <c r="AB465" s="590"/>
      <c r="AC465" s="590"/>
      <c r="AD465" s="590"/>
      <c r="AE465" s="590"/>
      <c r="AF465" s="590"/>
      <c r="AG465" s="590"/>
      <c r="AH465" s="590"/>
      <c r="AI465" s="590"/>
      <c r="AJ465" s="590"/>
      <c r="AK465" s="590"/>
      <c r="AL465" s="590"/>
    </row>
    <row r="466" spans="1:38" ht="45" customHeight="1">
      <c r="A466" s="951" t="s">
        <v>29</v>
      </c>
      <c r="B466" s="951"/>
      <c r="C466" s="951"/>
      <c r="D466" s="951"/>
      <c r="E466" s="951"/>
      <c r="F466" s="951"/>
      <c r="G466" s="951"/>
      <c r="H466" s="951"/>
      <c r="I466" s="951"/>
      <c r="J466" s="951"/>
      <c r="K466" s="951"/>
      <c r="L466" s="951"/>
      <c r="M466" s="951"/>
      <c r="P466" s="600"/>
      <c r="Q466" s="608"/>
      <c r="R466" s="608"/>
      <c r="S466" s="606"/>
      <c r="T466" s="601"/>
      <c r="U466" s="601"/>
      <c r="V466" s="601"/>
      <c r="W466" s="601"/>
      <c r="X466" s="601"/>
      <c r="Y466" s="602"/>
      <c r="Z466" s="590"/>
      <c r="AA466" s="590"/>
      <c r="AB466" s="590"/>
      <c r="AC466" s="590"/>
      <c r="AD466" s="590"/>
    </row>
    <row r="467" spans="1:38" ht="45" customHeight="1">
      <c r="A467" s="952" t="s">
        <v>30</v>
      </c>
      <c r="B467" s="952"/>
      <c r="C467" s="952"/>
      <c r="D467" s="952"/>
      <c r="E467" s="952"/>
      <c r="F467" s="952"/>
      <c r="G467" s="952"/>
      <c r="H467" s="952"/>
      <c r="I467" s="952"/>
      <c r="J467" s="952"/>
      <c r="K467" s="952"/>
      <c r="L467" s="952"/>
      <c r="M467" s="952"/>
      <c r="P467" s="604"/>
      <c r="Q467" s="609"/>
      <c r="R467" s="609"/>
      <c r="S467" s="607"/>
      <c r="T467" s="595"/>
      <c r="U467" s="595"/>
      <c r="V467" s="595"/>
      <c r="W467" s="595"/>
      <c r="X467" s="595"/>
      <c r="Y467" s="596"/>
      <c r="Z467" s="590"/>
      <c r="AA467" s="590"/>
      <c r="AB467" s="590"/>
      <c r="AC467" s="590"/>
      <c r="AD467" s="590"/>
    </row>
    <row r="468" spans="1:38" ht="45" customHeight="1">
      <c r="A468" s="952" t="s">
        <v>855</v>
      </c>
      <c r="B468" s="952"/>
      <c r="C468" s="952"/>
      <c r="D468" s="952"/>
      <c r="E468" s="952"/>
      <c r="F468" s="952"/>
      <c r="G468" s="952"/>
      <c r="H468" s="952"/>
      <c r="I468" s="952"/>
      <c r="J468" s="952"/>
      <c r="K468" s="952"/>
      <c r="L468" s="952"/>
      <c r="M468" s="952"/>
      <c r="P468" s="600"/>
      <c r="Q468" s="608"/>
      <c r="R468" s="608"/>
      <c r="S468" s="606"/>
      <c r="T468" s="601"/>
      <c r="U468" s="601"/>
      <c r="V468" s="601"/>
      <c r="W468" s="601"/>
      <c r="X468" s="601"/>
      <c r="Y468" s="601"/>
      <c r="Z468" s="590"/>
      <c r="AA468" s="590"/>
      <c r="AB468" s="590"/>
      <c r="AC468" s="590"/>
      <c r="AD468" s="590"/>
    </row>
    <row r="469" spans="1:38" ht="42" customHeight="1">
      <c r="A469" s="903" t="s">
        <v>0</v>
      </c>
      <c r="B469" s="903"/>
      <c r="C469" s="903"/>
      <c r="D469" s="903"/>
      <c r="E469" s="903"/>
      <c r="F469" s="903"/>
      <c r="G469" s="903"/>
      <c r="H469" s="903"/>
      <c r="I469" s="903"/>
      <c r="J469" s="903"/>
      <c r="K469" s="903"/>
      <c r="L469" s="903"/>
      <c r="M469" s="903"/>
      <c r="Z469" s="597"/>
      <c r="AA469" s="598"/>
      <c r="AB469" s="599"/>
      <c r="AC469" s="599"/>
      <c r="AD469" s="599"/>
    </row>
    <row r="470" spans="1:38" ht="30">
      <c r="A470" s="904" t="s">
        <v>1</v>
      </c>
      <c r="B470" s="904"/>
      <c r="C470" s="930" t="str">
        <f>'申請書（別記様式第１号）'!$D$12&amp;""</f>
        <v/>
      </c>
      <c r="D470" s="930"/>
      <c r="E470" s="930"/>
      <c r="F470" s="930"/>
      <c r="G470" s="560"/>
      <c r="H470" s="560"/>
      <c r="I470" s="561"/>
      <c r="J470" s="561"/>
      <c r="K470" s="561"/>
      <c r="L470" s="561"/>
      <c r="M470" s="562" t="s">
        <v>708</v>
      </c>
      <c r="Z470" s="590"/>
      <c r="AA470" s="603"/>
      <c r="AB470" s="590"/>
      <c r="AC470" s="590"/>
      <c r="AD470" s="590"/>
    </row>
    <row r="471" spans="1:38" ht="19.5" thickBot="1">
      <c r="A471" s="905"/>
      <c r="B471" s="905"/>
      <c r="C471" s="567"/>
      <c r="D471" s="568"/>
      <c r="E471" s="567"/>
      <c r="F471" s="569"/>
      <c r="M471" s="570"/>
      <c r="Z471" s="590"/>
      <c r="AA471" s="603"/>
      <c r="AB471" s="590"/>
      <c r="AC471" s="590"/>
      <c r="AD471" s="590"/>
    </row>
    <row r="472" spans="1:38" ht="23.25" customHeight="1">
      <c r="A472" s="572" t="s">
        <v>2</v>
      </c>
      <c r="B472" s="906" t="s">
        <v>3</v>
      </c>
      <c r="C472" s="573" t="s">
        <v>2</v>
      </c>
      <c r="D472" s="909" t="s">
        <v>4</v>
      </c>
      <c r="E472" s="911" t="s">
        <v>5</v>
      </c>
      <c r="F472" s="912"/>
      <c r="G472" s="917" t="s">
        <v>6</v>
      </c>
      <c r="H472" s="918"/>
      <c r="I472" s="917" t="s">
        <v>7</v>
      </c>
      <c r="J472" s="918"/>
      <c r="K472" s="917" t="s">
        <v>8</v>
      </c>
      <c r="L472" s="921"/>
      <c r="M472" s="923" t="s">
        <v>9</v>
      </c>
      <c r="Z472" s="590"/>
      <c r="AA472" s="603"/>
      <c r="AB472" s="590"/>
      <c r="AC472" s="590"/>
      <c r="AD472" s="590"/>
    </row>
    <row r="473" spans="1:38" ht="23.25" customHeight="1">
      <c r="A473" s="926" t="s">
        <v>10</v>
      </c>
      <c r="B473" s="907"/>
      <c r="C473" s="574"/>
      <c r="D473" s="910"/>
      <c r="E473" s="913"/>
      <c r="F473" s="914"/>
      <c r="G473" s="919"/>
      <c r="H473" s="920"/>
      <c r="I473" s="919"/>
      <c r="J473" s="920"/>
      <c r="K473" s="919"/>
      <c r="L473" s="922"/>
      <c r="M473" s="924"/>
      <c r="Z473" s="590"/>
      <c r="AA473" s="603"/>
      <c r="AB473" s="590"/>
      <c r="AC473" s="590"/>
      <c r="AD473" s="590"/>
    </row>
    <row r="474" spans="1:38" ht="23.25" customHeight="1">
      <c r="A474" s="926"/>
      <c r="B474" s="907"/>
      <c r="C474" s="577" t="s">
        <v>11</v>
      </c>
      <c r="D474" s="910"/>
      <c r="E474" s="913"/>
      <c r="F474" s="914"/>
      <c r="G474" s="578" t="s">
        <v>12</v>
      </c>
      <c r="H474" s="579" t="s">
        <v>13</v>
      </c>
      <c r="I474" s="578" t="s">
        <v>14</v>
      </c>
      <c r="J474" s="579" t="s">
        <v>13</v>
      </c>
      <c r="K474" s="580" t="s">
        <v>12</v>
      </c>
      <c r="L474" s="579" t="s">
        <v>13</v>
      </c>
      <c r="M474" s="924"/>
      <c r="Z474" s="590"/>
      <c r="AA474" s="603"/>
      <c r="AB474" s="590"/>
      <c r="AC474" s="590"/>
      <c r="AD474" s="590"/>
    </row>
    <row r="475" spans="1:38" ht="23.25" customHeight="1">
      <c r="A475" s="926"/>
      <c r="B475" s="907"/>
      <c r="C475" s="577"/>
      <c r="D475" s="910"/>
      <c r="E475" s="913"/>
      <c r="F475" s="914"/>
      <c r="G475" s="928" t="s">
        <v>15</v>
      </c>
      <c r="H475" s="581" t="s">
        <v>16</v>
      </c>
      <c r="I475" s="928" t="s">
        <v>15</v>
      </c>
      <c r="J475" s="582" t="s">
        <v>17</v>
      </c>
      <c r="K475" s="928" t="s">
        <v>15</v>
      </c>
      <c r="L475" s="583" t="s">
        <v>18</v>
      </c>
      <c r="M475" s="924"/>
      <c r="Z475" s="590"/>
      <c r="AA475" s="603"/>
      <c r="AB475" s="590"/>
      <c r="AC475" s="590"/>
      <c r="AD475" s="590"/>
    </row>
    <row r="476" spans="1:38" ht="23.25" customHeight="1" thickBot="1">
      <c r="A476" s="927"/>
      <c r="B476" s="908"/>
      <c r="C476" s="613" t="s">
        <v>19</v>
      </c>
      <c r="D476" s="584" t="s">
        <v>20</v>
      </c>
      <c r="E476" s="915"/>
      <c r="F476" s="916"/>
      <c r="G476" s="929"/>
      <c r="H476" s="585" t="s">
        <v>21</v>
      </c>
      <c r="I476" s="929"/>
      <c r="J476" s="586" t="s">
        <v>22</v>
      </c>
      <c r="K476" s="929"/>
      <c r="L476" s="587" t="s">
        <v>23</v>
      </c>
      <c r="M476" s="925"/>
      <c r="Z476" s="590"/>
      <c r="AA476" s="603"/>
      <c r="AB476" s="590"/>
      <c r="AC476" s="590"/>
      <c r="AD476" s="590"/>
    </row>
    <row r="477" spans="1:38" s="591" customFormat="1" ht="24" customHeight="1">
      <c r="A477" s="900" t="str">
        <f>IF(ISBLANK(【入力シート】栽培計画書!$B$56),"",(【入力シート】栽培計画書!$B$56))</f>
        <v/>
      </c>
      <c r="B477" s="864" t="str">
        <f>IF(ISBLANK(【入力シート】栽培計画書!$C$56),"",(【入力シート】栽培計画書!$C$56))</f>
        <v/>
      </c>
      <c r="C477" s="867" t="str">
        <f>IF(ISBLANK(【入力シート】栽培計画書!$D$56),"",(【入力シート】栽培計画書!$D$56))</f>
        <v/>
      </c>
      <c r="D477" s="870" t="str">
        <f>IF(ISBLANK(【入力シート】栽培計画書!$F$56),"",(【入力シート】栽培計画書!$F$56))</f>
        <v/>
      </c>
      <c r="E477" s="659" t="str">
        <f>IF(ISBLANK(【入力シート】栽培計画書!$G$56),"",(【入力シート】栽培計画書!$G$56))</f>
        <v/>
      </c>
      <c r="F477" s="589" t="s">
        <v>878</v>
      </c>
      <c r="G477" s="873" t="str">
        <f>IF(ISBLANK(【入力シート】栽培計画書!$I$56),"",(【入力シート】栽培計画書!$I$56))</f>
        <v/>
      </c>
      <c r="H477" s="899" t="str">
        <f>IF(ISBLANK(【入力シート】栽培計画書!$J$56),"",IF(OR(【入力シート】栽培計画書!$I$56=List!$E$2,【入力シート】栽培計画書!$I$56=List!$E$4),【入力シート】栽培計画書!$J$56&amp;"kg/10a",IF(【入力シート】栽培計画書!$I$56=List!$E$3,"播種量"&amp;【入力シート】栽培計画書!$J$56&amp;"kg/10a","")))</f>
        <v/>
      </c>
      <c r="I477" s="873" t="str">
        <f>IF(ISBLANK(【入力シート】栽培計画書!$N$56),"",(【入力シート】栽培計画書!$N$56))</f>
        <v/>
      </c>
      <c r="J477" s="931" t="str">
        <f>IF(ISBLANK(【入力シート】栽培計画書!$P$56),"",(【入力シート】栽培計画書!$P$56))</f>
        <v/>
      </c>
      <c r="K477" s="873" t="str">
        <f>IF(ISBLANK(【入力シート】栽培計画書!$R$56),"",(【入力シート】栽培計画書!$R$56))</f>
        <v/>
      </c>
      <c r="L477" s="934" t="str">
        <f>IF(ISBLANK(【入力シート】栽培計画書!$T$56),"",(【入力シート】栽培計画書!$T$56))</f>
        <v/>
      </c>
      <c r="M477" s="937" t="str">
        <f>IF(ISBLANK(【入力シート】栽培計画書!$V$56),"",(【入力シート】栽培計画書!$V$56))</f>
        <v/>
      </c>
      <c r="N477" s="590"/>
      <c r="O477" s="590"/>
      <c r="P477" s="553"/>
      <c r="Q477" s="553"/>
      <c r="R477" s="553"/>
      <c r="S477" s="553"/>
      <c r="T477" s="553"/>
      <c r="U477" s="553"/>
      <c r="V477" s="553"/>
      <c r="W477" s="553"/>
      <c r="X477" s="553"/>
      <c r="Y477" s="553"/>
      <c r="Z477" s="590"/>
      <c r="AA477" s="603"/>
      <c r="AB477" s="590"/>
      <c r="AC477" s="590"/>
      <c r="AD477" s="590"/>
      <c r="AE477" s="590"/>
      <c r="AF477" s="590"/>
      <c r="AG477" s="590"/>
      <c r="AH477" s="590"/>
      <c r="AI477" s="590"/>
      <c r="AJ477" s="590"/>
      <c r="AK477" s="590"/>
      <c r="AL477" s="590"/>
    </row>
    <row r="478" spans="1:38" s="591" customFormat="1" ht="12" customHeight="1">
      <c r="A478" s="901"/>
      <c r="B478" s="865" t="str">
        <f>IF(ISBLANK(【入力シート】栽培計画書!$B$6),"",(【入力シート】栽培計画書!$B$6))</f>
        <v/>
      </c>
      <c r="C478" s="868" t="str">
        <f>IF(ISBLANK(【入力シート】栽培計画書!$B$6),"",(【入力シート】栽培計画書!$B$6))</f>
        <v/>
      </c>
      <c r="D478" s="871" t="str">
        <f>IF(ISBLANK(【入力シート】栽培計画書!$B$6),"",(【入力シート】栽培計画書!$B$6))</f>
        <v/>
      </c>
      <c r="E478" s="875" t="s">
        <v>879</v>
      </c>
      <c r="F478" s="876"/>
      <c r="G478" s="874" t="str">
        <f>IF(ISBLANK(【入力シート】栽培計画書!$B$6),"",(【入力シート】栽培計画書!$B$6))</f>
        <v/>
      </c>
      <c r="H478" s="879" t="str">
        <f>IF(ISBLANK(【入力シート】栽培計画書!$B$6),"",(【入力シート】栽培計画書!$B$6))</f>
        <v/>
      </c>
      <c r="I478" s="874" t="str">
        <f>IF(ISBLANK(【入力シート】栽培計画書!$B$6),"",(【入力シート】栽培計画書!$B$6))</f>
        <v/>
      </c>
      <c r="J478" s="932" t="str">
        <f>IF(ISBLANK(【入力シート】栽培計画書!$B$6),"",(【入力シート】栽培計画書!$B$6))</f>
        <v/>
      </c>
      <c r="K478" s="874" t="str">
        <f>IF(ISBLANK(【入力シート】栽培計画書!$B$6),"",(【入力シート】栽培計画書!$B$6))</f>
        <v/>
      </c>
      <c r="L478" s="935" t="str">
        <f>IF(ISBLANK(【入力シート】栽培計画書!$B$6),"",(【入力シート】栽培計画書!$B$6))</f>
        <v/>
      </c>
      <c r="M478" s="938" t="str">
        <f>IF(ISBLANK(【入力シート】栽培計画書!$B$6),"",(【入力シート】栽培計画書!$B$6))</f>
        <v/>
      </c>
      <c r="N478" s="590"/>
      <c r="O478" s="590"/>
      <c r="P478" s="553"/>
      <c r="Q478" s="553"/>
      <c r="R478" s="553"/>
      <c r="S478" s="553"/>
      <c r="T478" s="553"/>
      <c r="U478" s="553"/>
      <c r="V478" s="553"/>
      <c r="W478" s="553"/>
      <c r="X478" s="553"/>
      <c r="Y478" s="553"/>
      <c r="Z478" s="590"/>
      <c r="AA478" s="603"/>
      <c r="AB478" s="590"/>
      <c r="AC478" s="590"/>
      <c r="AD478" s="590"/>
      <c r="AE478" s="590"/>
      <c r="AF478" s="590"/>
      <c r="AG478" s="590"/>
      <c r="AH478" s="590"/>
      <c r="AI478" s="590"/>
      <c r="AJ478" s="590"/>
      <c r="AK478" s="590"/>
      <c r="AL478" s="590"/>
    </row>
    <row r="479" spans="1:38" s="591" customFormat="1" ht="12" customHeight="1">
      <c r="A479" s="901"/>
      <c r="B479" s="865" t="str">
        <f>IF(ISBLANK(【入力シート】栽培計画書!$B$6),"",(【入力シート】栽培計画書!$B$6))</f>
        <v/>
      </c>
      <c r="C479" s="869" t="str">
        <f>IF(ISBLANK(【入力シート】栽培計画書!$B$6),"",(【入力シート】栽培計画書!$B$6))</f>
        <v/>
      </c>
      <c r="D479" s="871" t="str">
        <f>IF(ISBLANK(【入力シート】栽培計画書!$B$6),"",(【入力シート】栽培計画書!$B$6))</f>
        <v/>
      </c>
      <c r="E479" s="875"/>
      <c r="F479" s="876"/>
      <c r="G479" s="877" t="str">
        <f>IF(ISBLANK(【入力シート】栽培計画書!$K$56),"",(【入力シート】栽培計画書!$K$56))</f>
        <v/>
      </c>
      <c r="H479" s="879" t="str">
        <f>IF(ISBLANK(【入力シート】栽培計画書!$L$56),"",IF(OR(【入力シート】栽培計画書!$K$56=List!$E$2,【入力シート】栽培計画書!$K$56=List!$E$4),【入力シート】栽培計画書!$L$56&amp;"kg/10a",IF(【入力シート】栽培計画書!$K$56=List!$E$3,"播種量"&amp;【入力シート】栽培計画書!$L$56&amp;"kg/10a","")))</f>
        <v/>
      </c>
      <c r="I479" s="877" t="str">
        <f>IF(ISBLANK(【入力シート】栽培計画書!$O$56),"",(【入力シート】栽培計画書!$O$56))</f>
        <v/>
      </c>
      <c r="J479" s="932" t="str">
        <f>IF(ISBLANK(【入力シート】栽培計画書!$N$6),"",(【入力シート】栽培計画書!$N$6))</f>
        <v/>
      </c>
      <c r="K479" s="877" t="str">
        <f>IF(ISBLANK(【入力シート】栽培計画書!$S$56),"",(【入力シート】栽培計画書!$S$56))</f>
        <v/>
      </c>
      <c r="L479" s="935" t="str">
        <f>IF(ISBLANK(【入力シート】栽培計画書!$N$6),"",(【入力シート】栽培計画書!$N$6))</f>
        <v/>
      </c>
      <c r="M479" s="938" t="str">
        <f>IF(ISBLANK(【入力シート】栽培計画書!$B$6),"",(【入力シート】栽培計画書!$B$6))</f>
        <v/>
      </c>
      <c r="N479" s="590"/>
      <c r="O479" s="590"/>
      <c r="P479" s="553"/>
      <c r="Q479" s="553"/>
      <c r="R479" s="553"/>
      <c r="S479" s="553"/>
      <c r="T479" s="553"/>
      <c r="U479" s="553"/>
      <c r="V479" s="553"/>
      <c r="W479" s="553"/>
      <c r="X479" s="553"/>
      <c r="Y479" s="553"/>
      <c r="Z479" s="590"/>
      <c r="AA479" s="603"/>
      <c r="AB479" s="590"/>
      <c r="AC479" s="590"/>
      <c r="AD479" s="590"/>
      <c r="AE479" s="590"/>
      <c r="AF479" s="590"/>
      <c r="AG479" s="590"/>
      <c r="AH479" s="590"/>
      <c r="AI479" s="590"/>
      <c r="AJ479" s="590"/>
      <c r="AK479" s="590"/>
      <c r="AL479" s="590"/>
    </row>
    <row r="480" spans="1:38" s="591" customFormat="1" ht="24" customHeight="1">
      <c r="A480" s="901"/>
      <c r="B480" s="865" t="str">
        <f>IF(ISBLANK(【入力シート】栽培計画書!$B$6),"",(【入力シート】栽培計画書!$B$6))</f>
        <v/>
      </c>
      <c r="C480" s="660" t="str">
        <f>IF(ISBLANK(【入力シート】栽培計画書!$E$56),"",(【入力シート】栽培計画書!$E$56))</f>
        <v/>
      </c>
      <c r="D480" s="872" t="str">
        <f>IF(ISBLANK(【入力シート】栽培計画書!$B$6),"",(【入力シート】栽培計画書!$B$6))</f>
        <v/>
      </c>
      <c r="E480" s="661" t="str">
        <f>IF(ISBLANK(【入力シート】栽培計画書!$H$56),"",(【入力シート】栽培計画書!$H$56))</f>
        <v/>
      </c>
      <c r="F480" s="592" t="s">
        <v>878</v>
      </c>
      <c r="G480" s="878" t="str">
        <f>IF(ISBLANK(【入力シート】栽培計画書!$B$6),"",(【入力シート】栽培計画書!$B$6))</f>
        <v/>
      </c>
      <c r="H480" s="880" t="str">
        <f>IF(ISBLANK(【入力シート】栽培計画書!$B$6),"",(【入力シート】栽培計画書!$B$6))</f>
        <v/>
      </c>
      <c r="I480" s="878" t="str">
        <f>IF(ISBLANK(【入力シート】栽培計画書!$B$6),"",(【入力シート】栽培計画書!$B$6))</f>
        <v/>
      </c>
      <c r="J480" s="933" t="str">
        <f>IF(ISBLANK(【入力シート】栽培計画書!$B$6),"",(【入力シート】栽培計画書!$B$6))</f>
        <v/>
      </c>
      <c r="K480" s="878" t="str">
        <f>IF(ISBLANK(【入力シート】栽培計画書!$B$6),"",(【入力シート】栽培計画書!$B$6))</f>
        <v/>
      </c>
      <c r="L480" s="936" t="str">
        <f>IF(ISBLANK(【入力シート】栽培計画書!$B$6),"",(【入力シート】栽培計画書!$B$6))</f>
        <v/>
      </c>
      <c r="M480" s="939" t="str">
        <f>IF(ISBLANK(【入力シート】栽培計画書!$B$6),"",(【入力シート】栽培計画書!$B$6))</f>
        <v/>
      </c>
      <c r="N480" s="590"/>
      <c r="O480" s="662" t="str">
        <f>IF(ISNUMBER(SEARCH("施設", C477)), "施設", IF(ISNUMBER(SEARCH("露地", C477)), "露地", "露地施設"))</f>
        <v>露地施設</v>
      </c>
      <c r="P480" s="553"/>
      <c r="Q480" s="553"/>
      <c r="R480" s="553"/>
      <c r="S480" s="553"/>
      <c r="T480" s="553"/>
      <c r="U480" s="553"/>
      <c r="V480" s="553"/>
      <c r="W480" s="553"/>
      <c r="X480" s="553"/>
      <c r="Y480" s="553"/>
      <c r="Z480" s="590"/>
      <c r="AA480" s="603"/>
      <c r="AB480" s="590"/>
      <c r="AC480" s="590"/>
      <c r="AD480" s="590"/>
      <c r="AE480" s="590"/>
      <c r="AF480" s="590"/>
      <c r="AG480" s="590"/>
      <c r="AH480" s="590"/>
      <c r="AI480" s="590"/>
      <c r="AJ480" s="590"/>
      <c r="AK480" s="590"/>
      <c r="AL480" s="590"/>
    </row>
    <row r="481" spans="1:38" s="591" customFormat="1" ht="44.1" customHeight="1">
      <c r="A481" s="901"/>
      <c r="B481" s="865" t="str">
        <f>IF(ISBLANK(【入力シート】栽培計画書!$B$6),"",(【入力シート】栽培計画書!$B$6))</f>
        <v/>
      </c>
      <c r="C481" s="892" t="s">
        <v>880</v>
      </c>
      <c r="D481" s="893"/>
      <c r="E481" s="894"/>
      <c r="F481" s="895"/>
      <c r="G481" s="896" t="str">
        <f>IF(ISBLANK(【入力シート】栽培計画書!$M$56),"",(【入力シート】栽培計画書!$M$56))</f>
        <v/>
      </c>
      <c r="H481" s="897"/>
      <c r="I481" s="897"/>
      <c r="J481" s="897"/>
      <c r="K481" s="897"/>
      <c r="L481" s="897"/>
      <c r="M481" s="898"/>
      <c r="N481" s="590"/>
      <c r="O481" s="590"/>
      <c r="P481" s="590"/>
      <c r="Q481" s="588"/>
      <c r="R481" s="588"/>
      <c r="S481" s="588"/>
      <c r="T481" s="575"/>
      <c r="U481" s="588"/>
      <c r="V481" s="588"/>
      <c r="W481" s="588"/>
      <c r="X481" s="588"/>
      <c r="Y481" s="588"/>
      <c r="Z481" s="590"/>
      <c r="AA481" s="603"/>
      <c r="AB481" s="590"/>
      <c r="AC481" s="590"/>
      <c r="AD481" s="590"/>
      <c r="AE481" s="590"/>
      <c r="AF481" s="590"/>
      <c r="AG481" s="590"/>
      <c r="AH481" s="590"/>
      <c r="AI481" s="590"/>
      <c r="AJ481" s="590"/>
      <c r="AK481" s="590"/>
      <c r="AL481" s="590"/>
    </row>
    <row r="482" spans="1:38" s="591" customFormat="1" ht="44.1" customHeight="1">
      <c r="A482" s="901"/>
      <c r="B482" s="865" t="str">
        <f>IF(ISBLANK(【入力シート】栽培計画書!$B$6),"",(【入力シート】栽培計画書!$B$6))</f>
        <v/>
      </c>
      <c r="C482" s="881" t="s">
        <v>881</v>
      </c>
      <c r="D482" s="881"/>
      <c r="E482" s="881"/>
      <c r="F482" s="882"/>
      <c r="G482" s="883" t="str">
        <f>IF(ISBLANK(【入力シート】栽培計画書!$Q$56),"",(【入力シート】栽培計画書!$Q$56))</f>
        <v/>
      </c>
      <c r="H482" s="884"/>
      <c r="I482" s="884"/>
      <c r="J482" s="884"/>
      <c r="K482" s="884"/>
      <c r="L482" s="884"/>
      <c r="M482" s="885"/>
      <c r="N482" s="590"/>
      <c r="O482" s="590"/>
      <c r="P482" s="590"/>
      <c r="Q482" s="588"/>
      <c r="R482" s="588"/>
      <c r="S482" s="588"/>
      <c r="T482" s="575"/>
      <c r="U482" s="588"/>
      <c r="V482" s="588"/>
      <c r="W482" s="588"/>
      <c r="X482" s="588"/>
      <c r="Y482" s="588"/>
      <c r="Z482" s="590"/>
      <c r="AA482" s="603"/>
      <c r="AB482" s="590"/>
      <c r="AC482" s="590"/>
      <c r="AD482" s="590"/>
      <c r="AE482" s="590"/>
      <c r="AF482" s="590"/>
      <c r="AG482" s="590"/>
      <c r="AH482" s="590"/>
      <c r="AI482" s="590"/>
      <c r="AJ482" s="590"/>
      <c r="AK482" s="590"/>
      <c r="AL482" s="590"/>
    </row>
    <row r="483" spans="1:38" s="591" customFormat="1" ht="44.1" customHeight="1" thickBot="1">
      <c r="A483" s="902"/>
      <c r="B483" s="866" t="str">
        <f>IF(ISBLANK(【入力シート】栽培計画書!$B$6),"",(【入力シート】栽培計画書!$B$6))</f>
        <v/>
      </c>
      <c r="C483" s="886" t="s">
        <v>882</v>
      </c>
      <c r="D483" s="887"/>
      <c r="E483" s="887"/>
      <c r="F483" s="888"/>
      <c r="G483" s="889" t="str">
        <f>IF(ISBLANK(【入力シート】栽培計画書!$U$56),"",(【入力シート】栽培計画書!$U$56))</f>
        <v/>
      </c>
      <c r="H483" s="890"/>
      <c r="I483" s="890"/>
      <c r="J483" s="890"/>
      <c r="K483" s="890"/>
      <c r="L483" s="890"/>
      <c r="M483" s="891"/>
      <c r="N483" s="590"/>
      <c r="O483" s="590"/>
      <c r="P483" s="590"/>
      <c r="Q483" s="588"/>
      <c r="R483" s="588"/>
      <c r="S483" s="588"/>
      <c r="T483" s="575"/>
      <c r="U483" s="588"/>
      <c r="V483" s="588"/>
      <c r="W483" s="588"/>
      <c r="X483" s="588"/>
      <c r="Y483" s="588"/>
      <c r="Z483" s="590"/>
      <c r="AA483" s="603"/>
      <c r="AB483" s="590"/>
      <c r="AC483" s="590"/>
      <c r="AD483" s="590"/>
      <c r="AE483" s="590"/>
      <c r="AF483" s="590"/>
      <c r="AG483" s="590"/>
      <c r="AH483" s="590"/>
      <c r="AI483" s="590"/>
      <c r="AJ483" s="590"/>
      <c r="AK483" s="590"/>
      <c r="AL483" s="590"/>
    </row>
    <row r="484" spans="1:38" s="591" customFormat="1" ht="24" customHeight="1">
      <c r="A484" s="900" t="str">
        <f>IF(ISBLANK(【入力シート】栽培計画書!$B$57),"",(【入力シート】栽培計画書!$B$57))</f>
        <v/>
      </c>
      <c r="B484" s="864" t="str">
        <f>IF(ISBLANK(【入力シート】栽培計画書!$C$57),"",(【入力シート】栽培計画書!$C$57))</f>
        <v/>
      </c>
      <c r="C484" s="867" t="str">
        <f>IF(ISBLANK(【入力シート】栽培計画書!$D$57),"",(【入力シート】栽培計画書!$D$57))</f>
        <v/>
      </c>
      <c r="D484" s="870" t="str">
        <f>IF(ISBLANK(【入力シート】栽培計画書!$F$57),"",(【入力シート】栽培計画書!$F$57))</f>
        <v/>
      </c>
      <c r="E484" s="659" t="str">
        <f>IF(ISBLANK(【入力シート】栽培計画書!$G$57),"",(【入力シート】栽培計画書!$G$57))</f>
        <v/>
      </c>
      <c r="F484" s="589" t="s">
        <v>878</v>
      </c>
      <c r="G484" s="873" t="str">
        <f>IF(ISBLANK(【入力シート】栽培計画書!$I$57),"",(【入力シート】栽培計画書!$I$57))</f>
        <v/>
      </c>
      <c r="H484" s="899" t="str">
        <f>IF(ISBLANK(【入力シート】栽培計画書!$J$57),"",IF(OR(【入力シート】栽培計画書!$I$57=List!$E$2,【入力シート】栽培計画書!$I$57=List!$E$4),【入力シート】栽培計画書!$J$57&amp;"kg/10a",IF(【入力シート】栽培計画書!$I$57=List!$E$3,"播種量"&amp;【入力シート】栽培計画書!$J$57&amp;"kg/10a","")))</f>
        <v/>
      </c>
      <c r="I484" s="873" t="str">
        <f>IF(ISBLANK(【入力シート】栽培計画書!$N$57),"",(【入力シート】栽培計画書!$N$57))</f>
        <v/>
      </c>
      <c r="J484" s="931" t="str">
        <f>IF(ISBLANK(【入力シート】栽培計画書!$P$57),"",(【入力シート】栽培計画書!$P$57))</f>
        <v/>
      </c>
      <c r="K484" s="873" t="str">
        <f>IF(ISBLANK(【入力シート】栽培計画書!$R$57),"",(【入力シート】栽培計画書!$R$57))</f>
        <v/>
      </c>
      <c r="L484" s="934" t="str">
        <f>IF(ISBLANK(【入力シート】栽培計画書!$T$57),"",(【入力シート】栽培計画書!$T$57))</f>
        <v/>
      </c>
      <c r="M484" s="937" t="str">
        <f>IF(ISBLANK(【入力シート】栽培計画書!$V$57),"",(【入力シート】栽培計画書!$V$57))</f>
        <v/>
      </c>
      <c r="N484" s="590"/>
      <c r="O484" s="590"/>
      <c r="P484" s="590"/>
      <c r="Q484" s="588"/>
      <c r="R484" s="588"/>
      <c r="S484" s="588"/>
      <c r="T484" s="575"/>
      <c r="U484" s="588"/>
      <c r="V484" s="588"/>
      <c r="W484" s="588"/>
      <c r="X484" s="588"/>
      <c r="Y484" s="588"/>
      <c r="Z484" s="590"/>
      <c r="AA484" s="603"/>
      <c r="AB484" s="590"/>
      <c r="AC484" s="590"/>
      <c r="AD484" s="590"/>
      <c r="AE484" s="590"/>
      <c r="AF484" s="590"/>
      <c r="AG484" s="590"/>
      <c r="AH484" s="590"/>
      <c r="AI484" s="590"/>
      <c r="AJ484" s="590"/>
      <c r="AK484" s="590"/>
      <c r="AL484" s="590"/>
    </row>
    <row r="485" spans="1:38" s="591" customFormat="1" ht="12" customHeight="1">
      <c r="A485" s="901"/>
      <c r="B485" s="865" t="str">
        <f>IF(ISBLANK(【入力シート】栽培計画書!$B$6),"",(【入力シート】栽培計画書!$B$6))</f>
        <v/>
      </c>
      <c r="C485" s="868" t="str">
        <f>IF(ISBLANK(【入力シート】栽培計画書!$B$6),"",(【入力シート】栽培計画書!$B$6))</f>
        <v/>
      </c>
      <c r="D485" s="871" t="str">
        <f>IF(ISBLANK(【入力シート】栽培計画書!$B$6),"",(【入力シート】栽培計画書!$B$6))</f>
        <v/>
      </c>
      <c r="E485" s="875" t="s">
        <v>879</v>
      </c>
      <c r="F485" s="876"/>
      <c r="G485" s="874" t="str">
        <f>IF(ISBLANK(【入力シート】栽培計画書!$B$6),"",(【入力シート】栽培計画書!$B$6))</f>
        <v/>
      </c>
      <c r="H485" s="879" t="str">
        <f>IF(ISBLANK(【入力シート】栽培計画書!$B$6),"",(【入力シート】栽培計画書!$B$6))</f>
        <v/>
      </c>
      <c r="I485" s="874" t="str">
        <f>IF(ISBLANK(【入力シート】栽培計画書!$B$6),"",(【入力シート】栽培計画書!$B$6))</f>
        <v/>
      </c>
      <c r="J485" s="932" t="str">
        <f>IF(ISBLANK(【入力シート】栽培計画書!$B$6),"",(【入力シート】栽培計画書!$B$6))</f>
        <v/>
      </c>
      <c r="K485" s="874" t="str">
        <f>IF(ISBLANK(【入力シート】栽培計画書!$B$6),"",(【入力シート】栽培計画書!$B$6))</f>
        <v/>
      </c>
      <c r="L485" s="935" t="str">
        <f>IF(ISBLANK(【入力シート】栽培計画書!$B$6),"",(【入力シート】栽培計画書!$B$6))</f>
        <v/>
      </c>
      <c r="M485" s="938" t="str">
        <f>IF(ISBLANK(【入力シート】栽培計画書!$B$6),"",(【入力シート】栽培計画書!$B$6))</f>
        <v/>
      </c>
      <c r="N485" s="590"/>
      <c r="O485" s="590"/>
      <c r="P485" s="590"/>
      <c r="Q485" s="588"/>
      <c r="R485" s="588"/>
      <c r="S485" s="588"/>
      <c r="T485" s="575"/>
      <c r="U485" s="588"/>
      <c r="V485" s="588"/>
      <c r="W485" s="588"/>
      <c r="X485" s="588"/>
      <c r="Y485" s="588"/>
      <c r="Z485" s="590"/>
      <c r="AA485" s="603"/>
      <c r="AB485" s="590"/>
      <c r="AC485" s="590"/>
      <c r="AD485" s="590"/>
      <c r="AE485" s="590"/>
      <c r="AF485" s="590"/>
      <c r="AG485" s="590"/>
      <c r="AH485" s="590"/>
      <c r="AI485" s="590"/>
      <c r="AJ485" s="590"/>
      <c r="AK485" s="590"/>
      <c r="AL485" s="590"/>
    </row>
    <row r="486" spans="1:38" s="591" customFormat="1" ht="12" customHeight="1">
      <c r="A486" s="901"/>
      <c r="B486" s="865" t="str">
        <f>IF(ISBLANK(【入力シート】栽培計画書!$B$6),"",(【入力シート】栽培計画書!$B$6))</f>
        <v/>
      </c>
      <c r="C486" s="869" t="str">
        <f>IF(ISBLANK(【入力シート】栽培計画書!$B$6),"",(【入力シート】栽培計画書!$B$6))</f>
        <v/>
      </c>
      <c r="D486" s="871" t="str">
        <f>IF(ISBLANK(【入力シート】栽培計画書!$B$6),"",(【入力シート】栽培計画書!$B$6))</f>
        <v/>
      </c>
      <c r="E486" s="875"/>
      <c r="F486" s="876"/>
      <c r="G486" s="877" t="str">
        <f>IF(ISBLANK(【入力シート】栽培計画書!$K$57),"",(【入力シート】栽培計画書!$K$57))</f>
        <v/>
      </c>
      <c r="H486" s="879" t="str">
        <f>IF(ISBLANK(【入力シート】栽培計画書!$L$57),"",IF(OR(【入力シート】栽培計画書!$K$57=List!$E$2,【入力シート】栽培計画書!$K$57=List!$E$4),【入力シート】栽培計画書!$L$57&amp;"kg/10a",IF(【入力シート】栽培計画書!$K$57=List!$E$3,"播種量"&amp;【入力シート】栽培計画書!$L$57&amp;"kg/10a","")))</f>
        <v/>
      </c>
      <c r="I486" s="877" t="str">
        <f>IF(ISBLANK(【入力シート】栽培計画書!$O$57),"",(【入力シート】栽培計画書!$O$57))</f>
        <v/>
      </c>
      <c r="J486" s="932" t="str">
        <f>IF(ISBLANK(【入力シート】栽培計画書!$N$6),"",(【入力シート】栽培計画書!$N$6))</f>
        <v/>
      </c>
      <c r="K486" s="877" t="str">
        <f>IF(ISBLANK(【入力シート】栽培計画書!$S$57),"",(【入力シート】栽培計画書!$S$57))</f>
        <v/>
      </c>
      <c r="L486" s="935" t="str">
        <f>IF(ISBLANK(【入力シート】栽培計画書!$N$6),"",(【入力シート】栽培計画書!$N$6))</f>
        <v/>
      </c>
      <c r="M486" s="938" t="str">
        <f>IF(ISBLANK(【入力シート】栽培計画書!$B$6),"",(【入力シート】栽培計画書!$B$6))</f>
        <v/>
      </c>
      <c r="N486" s="590"/>
      <c r="O486" s="590"/>
      <c r="P486" s="590"/>
      <c r="Q486" s="588"/>
      <c r="R486" s="588"/>
      <c r="S486" s="588"/>
      <c r="T486" s="575"/>
      <c r="U486" s="588"/>
      <c r="V486" s="588"/>
      <c r="W486" s="588"/>
      <c r="X486" s="588"/>
      <c r="Y486" s="588"/>
      <c r="Z486" s="590"/>
      <c r="AA486" s="603"/>
      <c r="AB486" s="590"/>
      <c r="AC486" s="590"/>
      <c r="AD486" s="590"/>
      <c r="AE486" s="590"/>
      <c r="AF486" s="590"/>
      <c r="AG486" s="590"/>
      <c r="AH486" s="590"/>
      <c r="AI486" s="590"/>
      <c r="AJ486" s="590"/>
      <c r="AK486" s="590"/>
      <c r="AL486" s="590"/>
    </row>
    <row r="487" spans="1:38" s="591" customFormat="1" ht="24" customHeight="1">
      <c r="A487" s="901"/>
      <c r="B487" s="865" t="str">
        <f>IF(ISBLANK(【入力シート】栽培計画書!$B$6),"",(【入力シート】栽培計画書!$B$6))</f>
        <v/>
      </c>
      <c r="C487" s="660" t="str">
        <f>IF(ISBLANK(【入力シート】栽培計画書!$E$57),"",(【入力シート】栽培計画書!$E$57))</f>
        <v/>
      </c>
      <c r="D487" s="872" t="str">
        <f>IF(ISBLANK(【入力シート】栽培計画書!$B$6),"",(【入力シート】栽培計画書!$B$6))</f>
        <v/>
      </c>
      <c r="E487" s="661" t="str">
        <f>IF(ISBLANK(【入力シート】栽培計画書!$H$57),"",(【入力シート】栽培計画書!$H$57))</f>
        <v/>
      </c>
      <c r="F487" s="592" t="s">
        <v>878</v>
      </c>
      <c r="G487" s="878" t="str">
        <f>IF(ISBLANK(【入力シート】栽培計画書!$B$6),"",(【入力シート】栽培計画書!$B$6))</f>
        <v/>
      </c>
      <c r="H487" s="880" t="str">
        <f>IF(ISBLANK(【入力シート】栽培計画書!$B$6),"",(【入力シート】栽培計画書!$B$6))</f>
        <v/>
      </c>
      <c r="I487" s="878" t="str">
        <f>IF(ISBLANK(【入力シート】栽培計画書!$B$6),"",(【入力シート】栽培計画書!$B$6))</f>
        <v/>
      </c>
      <c r="J487" s="933" t="str">
        <f>IF(ISBLANK(【入力シート】栽培計画書!$B$6),"",(【入力シート】栽培計画書!$B$6))</f>
        <v/>
      </c>
      <c r="K487" s="878" t="str">
        <f>IF(ISBLANK(【入力シート】栽培計画書!$B$6),"",(【入力シート】栽培計画書!$B$6))</f>
        <v/>
      </c>
      <c r="L487" s="936" t="str">
        <f>IF(ISBLANK(【入力シート】栽培計画書!$B$6),"",(【入力シート】栽培計画書!$B$6))</f>
        <v/>
      </c>
      <c r="M487" s="939" t="str">
        <f>IF(ISBLANK(【入力シート】栽培計画書!$B$6),"",(【入力シート】栽培計画書!$B$6))</f>
        <v/>
      </c>
      <c r="N487" s="590"/>
      <c r="O487" s="663" t="str">
        <f>IF(ISNUMBER(SEARCH("施設", C484)), "施設", IF(ISNUMBER(SEARCH("露地", C484)), "露地", "露地施設"))</f>
        <v>露地施設</v>
      </c>
      <c r="P487" s="590"/>
      <c r="Q487" s="588"/>
      <c r="R487" s="588"/>
      <c r="S487" s="588"/>
      <c r="T487" s="575"/>
      <c r="U487" s="588"/>
      <c r="V487" s="588"/>
      <c r="W487" s="588"/>
      <c r="X487" s="588"/>
      <c r="Y487" s="588"/>
      <c r="Z487" s="590"/>
      <c r="AA487" s="603"/>
      <c r="AB487" s="590"/>
      <c r="AC487" s="590"/>
      <c r="AD487" s="590"/>
      <c r="AE487" s="590"/>
      <c r="AF487" s="590"/>
      <c r="AG487" s="590"/>
      <c r="AH487" s="590"/>
      <c r="AI487" s="590"/>
      <c r="AJ487" s="590"/>
      <c r="AK487" s="590"/>
      <c r="AL487" s="590"/>
    </row>
    <row r="488" spans="1:38" s="591" customFormat="1" ht="44.1" customHeight="1">
      <c r="A488" s="901"/>
      <c r="B488" s="865" t="str">
        <f>IF(ISBLANK(【入力シート】栽培計画書!$B$6),"",(【入力シート】栽培計画書!$B$6))</f>
        <v/>
      </c>
      <c r="C488" s="892" t="s">
        <v>880</v>
      </c>
      <c r="D488" s="893"/>
      <c r="E488" s="894"/>
      <c r="F488" s="895"/>
      <c r="G488" s="896" t="str">
        <f>IF(ISBLANK(【入力シート】栽培計画書!$M$57),"",(【入力シート】栽培計画書!$M$57))</f>
        <v/>
      </c>
      <c r="H488" s="897"/>
      <c r="I488" s="897"/>
      <c r="J488" s="897"/>
      <c r="K488" s="897"/>
      <c r="L488" s="897"/>
      <c r="M488" s="898"/>
      <c r="N488" s="590"/>
      <c r="O488" s="590"/>
      <c r="P488" s="590"/>
      <c r="Q488" s="588"/>
      <c r="R488" s="588"/>
      <c r="S488" s="588"/>
      <c r="T488" s="575"/>
      <c r="U488" s="588"/>
      <c r="V488" s="588"/>
      <c r="W488" s="588"/>
      <c r="X488" s="588"/>
      <c r="Y488" s="588"/>
      <c r="Z488" s="590"/>
      <c r="AA488" s="603"/>
      <c r="AB488" s="590"/>
      <c r="AC488" s="590"/>
      <c r="AD488" s="590"/>
      <c r="AE488" s="590"/>
      <c r="AF488" s="590"/>
      <c r="AG488" s="590"/>
      <c r="AH488" s="590"/>
      <c r="AI488" s="590"/>
      <c r="AJ488" s="590"/>
      <c r="AK488" s="590"/>
      <c r="AL488" s="590"/>
    </row>
    <row r="489" spans="1:38" s="591" customFormat="1" ht="44.1" customHeight="1">
      <c r="A489" s="901"/>
      <c r="B489" s="865" t="str">
        <f>IF(ISBLANK(【入力シート】栽培計画書!$B$6),"",(【入力シート】栽培計画書!$B$6))</f>
        <v/>
      </c>
      <c r="C489" s="881" t="s">
        <v>881</v>
      </c>
      <c r="D489" s="881"/>
      <c r="E489" s="881"/>
      <c r="F489" s="882"/>
      <c r="G489" s="883" t="str">
        <f>IF(ISBLANK(【入力シート】栽培計画書!$Q$57),"",(【入力シート】栽培計画書!$Q$57))</f>
        <v/>
      </c>
      <c r="H489" s="884"/>
      <c r="I489" s="884"/>
      <c r="J489" s="884"/>
      <c r="K489" s="884"/>
      <c r="L489" s="884"/>
      <c r="M489" s="885"/>
      <c r="N489" s="590"/>
      <c r="O489" s="590"/>
      <c r="P489" s="590"/>
      <c r="Q489" s="588"/>
      <c r="R489" s="588"/>
      <c r="S489" s="588"/>
      <c r="T489" s="575"/>
      <c r="U489" s="588"/>
      <c r="V489" s="588"/>
      <c r="W489" s="588"/>
      <c r="X489" s="588"/>
      <c r="Y489" s="588"/>
      <c r="Z489" s="590"/>
      <c r="AA489" s="603"/>
      <c r="AB489" s="590"/>
      <c r="AC489" s="590"/>
      <c r="AD489" s="590"/>
      <c r="AE489" s="590"/>
      <c r="AF489" s="590"/>
      <c r="AG489" s="590"/>
      <c r="AH489" s="590"/>
      <c r="AI489" s="590"/>
      <c r="AJ489" s="590"/>
      <c r="AK489" s="590"/>
      <c r="AL489" s="590"/>
    </row>
    <row r="490" spans="1:38" s="591" customFormat="1" ht="44.1" customHeight="1" thickBot="1">
      <c r="A490" s="902"/>
      <c r="B490" s="866" t="str">
        <f>IF(ISBLANK(【入力シート】栽培計画書!$B$6),"",(【入力シート】栽培計画書!$B$6))</f>
        <v/>
      </c>
      <c r="C490" s="886" t="s">
        <v>882</v>
      </c>
      <c r="D490" s="887"/>
      <c r="E490" s="887"/>
      <c r="F490" s="888"/>
      <c r="G490" s="889" t="str">
        <f>IF(ISBLANK(【入力シート】栽培計画書!$U$57),"",(【入力シート】栽培計画書!$U$57))</f>
        <v/>
      </c>
      <c r="H490" s="890"/>
      <c r="I490" s="890"/>
      <c r="J490" s="890"/>
      <c r="K490" s="890"/>
      <c r="L490" s="890"/>
      <c r="M490" s="891"/>
      <c r="N490" s="590"/>
      <c r="O490" s="590"/>
      <c r="P490" s="590"/>
      <c r="Q490" s="590"/>
      <c r="R490" s="590"/>
      <c r="S490" s="590"/>
      <c r="T490" s="590"/>
      <c r="U490" s="590"/>
      <c r="V490" s="590"/>
      <c r="W490" s="590"/>
      <c r="X490" s="590"/>
      <c r="Y490" s="590"/>
      <c r="Z490" s="590"/>
      <c r="AA490" s="603"/>
      <c r="AB490" s="590"/>
      <c r="AC490" s="590"/>
      <c r="AD490" s="590"/>
      <c r="AE490" s="590"/>
      <c r="AF490" s="590"/>
      <c r="AG490" s="590"/>
      <c r="AH490" s="597"/>
      <c r="AI490" s="590"/>
      <c r="AJ490" s="590"/>
      <c r="AK490" s="590"/>
      <c r="AL490" s="590"/>
    </row>
    <row r="491" spans="1:38" s="591" customFormat="1" ht="24" customHeight="1">
      <c r="A491" s="900" t="str">
        <f>IF(ISBLANK(【入力シート】栽培計画書!$B$58),"",(【入力シート】栽培計画書!$B$58))</f>
        <v/>
      </c>
      <c r="B491" s="864" t="str">
        <f>IF(ISBLANK(【入力シート】栽培計画書!$C$58),"",(【入力シート】栽培計画書!$C$58))</f>
        <v/>
      </c>
      <c r="C491" s="867" t="str">
        <f>IF(ISBLANK(【入力シート】栽培計画書!$D$58),"",(【入力シート】栽培計画書!$D$58))</f>
        <v/>
      </c>
      <c r="D491" s="870" t="str">
        <f>IF(ISBLANK(【入力シート】栽培計画書!$F$58),"",(【入力シート】栽培計画書!$F$58))</f>
        <v/>
      </c>
      <c r="E491" s="659" t="str">
        <f>IF(ISBLANK(【入力シート】栽培計画書!$G$58),"",(【入力シート】栽培計画書!$G$58))</f>
        <v/>
      </c>
      <c r="F491" s="589" t="s">
        <v>878</v>
      </c>
      <c r="G491" s="873" t="str">
        <f>IF(ISBLANK(【入力シート】栽培計画書!$I$58),"",(【入力シート】栽培計画書!$I$58))</f>
        <v/>
      </c>
      <c r="H491" s="899" t="str">
        <f>IF(ISBLANK(【入力シート】栽培計画書!$J$58),"",IF(OR(【入力シート】栽培計画書!$I$58=List!$E$2,【入力シート】栽培計画書!$I$58=List!$E$4),【入力シート】栽培計画書!$J$58&amp;"kg/10a",IF(【入力シート】栽培計画書!$I$58=List!$E$3,"播種量"&amp;【入力シート】栽培計画書!$J$58&amp;"kg/10a","")))</f>
        <v/>
      </c>
      <c r="I491" s="873" t="str">
        <f>IF(ISBLANK(【入力シート】栽培計画書!$N$58),"",(【入力シート】栽培計画書!$N$58))</f>
        <v/>
      </c>
      <c r="J491" s="931" t="str">
        <f>IF(ISBLANK(【入力シート】栽培計画書!$P$58),"",(【入力シート】栽培計画書!$P$58))</f>
        <v/>
      </c>
      <c r="K491" s="873" t="str">
        <f>IF(ISBLANK(【入力シート】栽培計画書!$R$58),"",(【入力シート】栽培計画書!$R$58))</f>
        <v/>
      </c>
      <c r="L491" s="934" t="str">
        <f>IF(ISBLANK(【入力シート】栽培計画書!$T$58),"",(【入力シート】栽培計画書!$T$58))</f>
        <v/>
      </c>
      <c r="M491" s="937" t="str">
        <f>IF(ISBLANK(【入力シート】栽培計画書!$V$58),"",(【入力シート】栽培計画書!$V$58))</f>
        <v/>
      </c>
      <c r="N491" s="590"/>
      <c r="O491" s="590"/>
      <c r="P491" s="590"/>
      <c r="Q491" s="590"/>
      <c r="R491" s="590"/>
      <c r="S491" s="590"/>
      <c r="T491" s="590"/>
      <c r="U491" s="590"/>
      <c r="V491" s="590"/>
      <c r="W491" s="590"/>
      <c r="X491" s="590"/>
      <c r="Y491" s="590"/>
      <c r="Z491" s="553"/>
      <c r="AA491" s="553"/>
      <c r="AB491" s="553"/>
      <c r="AC491" s="553"/>
      <c r="AD491" s="553"/>
      <c r="AE491" s="590"/>
      <c r="AF491" s="590"/>
      <c r="AG491" s="590"/>
      <c r="AH491" s="590"/>
      <c r="AI491" s="590"/>
      <c r="AJ491" s="590"/>
      <c r="AK491" s="590"/>
      <c r="AL491" s="590"/>
    </row>
    <row r="492" spans="1:38" s="591" customFormat="1" ht="12" customHeight="1">
      <c r="A492" s="901"/>
      <c r="B492" s="865" t="str">
        <f>IF(ISBLANK(【入力シート】栽培計画書!$B$6),"",(【入力シート】栽培計画書!$B$6))</f>
        <v/>
      </c>
      <c r="C492" s="868" t="str">
        <f>IF(ISBLANK(【入力シート】栽培計画書!$B$6),"",(【入力シート】栽培計画書!$B$6))</f>
        <v/>
      </c>
      <c r="D492" s="871" t="str">
        <f>IF(ISBLANK(【入力シート】栽培計画書!$B$6),"",(【入力シート】栽培計画書!$B$6))</f>
        <v/>
      </c>
      <c r="E492" s="875" t="s">
        <v>879</v>
      </c>
      <c r="F492" s="876"/>
      <c r="G492" s="874" t="str">
        <f>IF(ISBLANK(【入力シート】栽培計画書!$B$6),"",(【入力シート】栽培計画書!$B$6))</f>
        <v/>
      </c>
      <c r="H492" s="879" t="str">
        <f>IF(ISBLANK(【入力シート】栽培計画書!$B$6),"",(【入力シート】栽培計画書!$B$6))</f>
        <v/>
      </c>
      <c r="I492" s="874" t="str">
        <f>IF(ISBLANK(【入力シート】栽培計画書!$B$6),"",(【入力シート】栽培計画書!$B$6))</f>
        <v/>
      </c>
      <c r="J492" s="932" t="str">
        <f>IF(ISBLANK(【入力シート】栽培計画書!$B$6),"",(【入力シート】栽培計画書!$B$6))</f>
        <v/>
      </c>
      <c r="K492" s="874" t="str">
        <f>IF(ISBLANK(【入力シート】栽培計画書!$B$6),"",(【入力シート】栽培計画書!$B$6))</f>
        <v/>
      </c>
      <c r="L492" s="935" t="str">
        <f>IF(ISBLANK(【入力シート】栽培計画書!$B$6),"",(【入力シート】栽培計画書!$B$6))</f>
        <v/>
      </c>
      <c r="M492" s="938" t="str">
        <f>IF(ISBLANK(【入力シート】栽培計画書!$B$6),"",(【入力シート】栽培計画書!$B$6))</f>
        <v/>
      </c>
      <c r="N492" s="590"/>
      <c r="O492" s="590"/>
      <c r="P492" s="590"/>
      <c r="Q492" s="593"/>
      <c r="R492" s="590"/>
      <c r="S492" s="590"/>
      <c r="T492" s="590"/>
      <c r="U492" s="590"/>
      <c r="V492" s="590"/>
      <c r="W492" s="590"/>
      <c r="X492" s="590"/>
      <c r="Y492" s="590"/>
      <c r="Z492" s="553"/>
      <c r="AA492" s="553"/>
      <c r="AB492" s="553"/>
      <c r="AC492" s="553"/>
      <c r="AD492" s="553"/>
      <c r="AE492" s="590"/>
      <c r="AF492" s="590"/>
      <c r="AG492" s="590"/>
      <c r="AH492" s="590"/>
      <c r="AI492" s="590"/>
      <c r="AJ492" s="590"/>
      <c r="AK492" s="590"/>
      <c r="AL492" s="590"/>
    </row>
    <row r="493" spans="1:38" s="591" customFormat="1" ht="12" customHeight="1">
      <c r="A493" s="901"/>
      <c r="B493" s="865" t="str">
        <f>IF(ISBLANK(【入力シート】栽培計画書!$B$6),"",(【入力シート】栽培計画書!$B$6))</f>
        <v/>
      </c>
      <c r="C493" s="869" t="str">
        <f>IF(ISBLANK(【入力シート】栽培計画書!$B$6),"",(【入力シート】栽培計画書!$B$6))</f>
        <v/>
      </c>
      <c r="D493" s="871" t="str">
        <f>IF(ISBLANK(【入力シート】栽培計画書!$B$6),"",(【入力シート】栽培計画書!$B$6))</f>
        <v/>
      </c>
      <c r="E493" s="875"/>
      <c r="F493" s="876"/>
      <c r="G493" s="877" t="str">
        <f>IF(ISBLANK(【入力シート】栽培計画書!$K$58),"",(【入力シート】栽培計画書!$K$58))</f>
        <v/>
      </c>
      <c r="H493" s="879" t="str">
        <f>IF(ISBLANK(【入力シート】栽培計画書!$L$58),"",IF(OR(【入力シート】栽培計画書!$K$58=List!$E$2,【入力シート】栽培計画書!$K$58=List!$E$4),【入力シート】栽培計画書!$L$58&amp;"kg/10a",IF(【入力シート】栽培計画書!$K$58=List!$E$3,"播種量"&amp;【入力シート】栽培計画書!$L$58&amp;"kg/10a","")))</f>
        <v/>
      </c>
      <c r="I493" s="877" t="str">
        <f>IF(ISBLANK(【入力シート】栽培計画書!$O$58),"",(【入力シート】栽培計画書!$O$58))</f>
        <v/>
      </c>
      <c r="J493" s="932" t="str">
        <f>IF(ISBLANK(【入力シート】栽培計画書!$N$6),"",(【入力シート】栽培計画書!$N$6))</f>
        <v/>
      </c>
      <c r="K493" s="877" t="str">
        <f>IF(ISBLANK(【入力シート】栽培計画書!$S$58),"",(【入力シート】栽培計画書!$S$58))</f>
        <v/>
      </c>
      <c r="L493" s="935" t="str">
        <f>IF(ISBLANK(【入力シート】栽培計画書!$N$6),"",(【入力シート】栽培計画書!$N$6))</f>
        <v/>
      </c>
      <c r="M493" s="938" t="str">
        <f>IF(ISBLANK(【入力シート】栽培計画書!$B$6),"",(【入力シート】栽培計画書!$B$6))</f>
        <v/>
      </c>
      <c r="N493" s="590"/>
      <c r="O493" s="590"/>
      <c r="P493" s="590"/>
      <c r="Q493" s="590"/>
      <c r="R493" s="590"/>
      <c r="S493" s="590"/>
      <c r="T493" s="590"/>
      <c r="U493" s="590"/>
      <c r="V493" s="590"/>
      <c r="W493" s="590"/>
      <c r="X493" s="590"/>
      <c r="Y493" s="590"/>
      <c r="Z493" s="553"/>
      <c r="AA493" s="553"/>
      <c r="AB493" s="553"/>
      <c r="AC493" s="553"/>
      <c r="AD493" s="553"/>
      <c r="AE493" s="590"/>
      <c r="AF493" s="590"/>
      <c r="AG493" s="590"/>
      <c r="AH493" s="590"/>
      <c r="AI493" s="590"/>
      <c r="AJ493" s="590"/>
      <c r="AK493" s="590"/>
      <c r="AL493" s="590"/>
    </row>
    <row r="494" spans="1:38" s="591" customFormat="1" ht="24" customHeight="1">
      <c r="A494" s="901"/>
      <c r="B494" s="865" t="str">
        <f>IF(ISBLANK(【入力シート】栽培計画書!$B$6),"",(【入力シート】栽培計画書!$B$6))</f>
        <v/>
      </c>
      <c r="C494" s="660" t="str">
        <f>IF(ISBLANK(【入力シート】栽培計画書!$E$58),"",(【入力シート】栽培計画書!$E$58))</f>
        <v/>
      </c>
      <c r="D494" s="872" t="str">
        <f>IF(ISBLANK(【入力シート】栽培計画書!$B$6),"",(【入力シート】栽培計画書!$B$6))</f>
        <v/>
      </c>
      <c r="E494" s="661" t="str">
        <f>IF(ISBLANK(【入力シート】栽培計画書!$H$58),"",(【入力シート】栽培計画書!$H$58))</f>
        <v/>
      </c>
      <c r="F494" s="592" t="s">
        <v>878</v>
      </c>
      <c r="G494" s="878" t="str">
        <f>IF(ISBLANK(【入力シート】栽培計画書!$B$6),"",(【入力シート】栽培計画書!$B$6))</f>
        <v/>
      </c>
      <c r="H494" s="880" t="str">
        <f>IF(ISBLANK(【入力シート】栽培計画書!$B$6),"",(【入力シート】栽培計画書!$B$6))</f>
        <v/>
      </c>
      <c r="I494" s="878" t="str">
        <f>IF(ISBLANK(【入力シート】栽培計画書!$B$6),"",(【入力シート】栽培計画書!$B$6))</f>
        <v/>
      </c>
      <c r="J494" s="933" t="str">
        <f>IF(ISBLANK(【入力シート】栽培計画書!$B$6),"",(【入力シート】栽培計画書!$B$6))</f>
        <v/>
      </c>
      <c r="K494" s="878" t="str">
        <f>IF(ISBLANK(【入力シート】栽培計画書!$B$6),"",(【入力シート】栽培計画書!$B$6))</f>
        <v/>
      </c>
      <c r="L494" s="936" t="str">
        <f>IF(ISBLANK(【入力シート】栽培計画書!$B$6),"",(【入力シート】栽培計画書!$B$6))</f>
        <v/>
      </c>
      <c r="M494" s="939" t="str">
        <f>IF(ISBLANK(【入力シート】栽培計画書!$B$6),"",(【入力シート】栽培計画書!$B$6))</f>
        <v/>
      </c>
      <c r="N494" s="590"/>
      <c r="O494" s="663" t="str">
        <f>IF(ISNUMBER(SEARCH("施設", C491)), "施設", IF(ISNUMBER(SEARCH("露地", C491)), "露地", "露地施設"))</f>
        <v>露地施設</v>
      </c>
      <c r="P494" s="594"/>
      <c r="Q494" s="595"/>
      <c r="R494" s="595"/>
      <c r="S494" s="595"/>
      <c r="T494" s="595"/>
      <c r="U494" s="595"/>
      <c r="V494" s="595"/>
      <c r="W494" s="595"/>
      <c r="X494" s="595"/>
      <c r="Y494" s="596"/>
      <c r="Z494" s="553"/>
      <c r="AA494" s="553"/>
      <c r="AB494" s="553"/>
      <c r="AC494" s="553"/>
      <c r="AD494" s="553"/>
      <c r="AE494" s="590"/>
      <c r="AF494" s="590"/>
      <c r="AG494" s="590"/>
      <c r="AH494" s="590"/>
      <c r="AI494" s="590"/>
      <c r="AJ494" s="590"/>
      <c r="AK494" s="590"/>
      <c r="AL494" s="590"/>
    </row>
    <row r="495" spans="1:38" s="591" customFormat="1" ht="44.1" customHeight="1">
      <c r="A495" s="901"/>
      <c r="B495" s="865" t="str">
        <f>IF(ISBLANK(【入力シート】栽培計画書!$B$6),"",(【入力シート】栽培計画書!$B$6))</f>
        <v/>
      </c>
      <c r="C495" s="892" t="s">
        <v>880</v>
      </c>
      <c r="D495" s="893"/>
      <c r="E495" s="894"/>
      <c r="F495" s="895"/>
      <c r="G495" s="896" t="str">
        <f>IF(ISBLANK(【入力シート】栽培計画書!$M$58),"",(【入力シート】栽培計画書!$M$58))</f>
        <v/>
      </c>
      <c r="H495" s="897"/>
      <c r="I495" s="897"/>
      <c r="J495" s="897"/>
      <c r="K495" s="897"/>
      <c r="L495" s="897"/>
      <c r="M495" s="898"/>
      <c r="N495" s="590"/>
      <c r="O495" s="590"/>
      <c r="P495" s="600"/>
      <c r="Q495" s="601"/>
      <c r="R495" s="601"/>
      <c r="S495" s="601"/>
      <c r="T495" s="601"/>
      <c r="U495" s="601"/>
      <c r="V495" s="601"/>
      <c r="W495" s="601"/>
      <c r="X495" s="601"/>
      <c r="Y495" s="602"/>
      <c r="Z495" s="553"/>
      <c r="AA495" s="553"/>
      <c r="AB495" s="553"/>
      <c r="AC495" s="553"/>
      <c r="AD495" s="553"/>
      <c r="AE495" s="590"/>
      <c r="AF495" s="590"/>
      <c r="AG495" s="590"/>
      <c r="AH495" s="590"/>
      <c r="AI495" s="590"/>
      <c r="AJ495" s="590"/>
      <c r="AK495" s="590"/>
      <c r="AL495" s="590"/>
    </row>
    <row r="496" spans="1:38" s="591" customFormat="1" ht="44.1" customHeight="1">
      <c r="A496" s="901"/>
      <c r="B496" s="865" t="str">
        <f>IF(ISBLANK(【入力シート】栽培計画書!$B$6),"",(【入力シート】栽培計画書!$B$6))</f>
        <v/>
      </c>
      <c r="C496" s="881" t="s">
        <v>881</v>
      </c>
      <c r="D496" s="881"/>
      <c r="E496" s="881"/>
      <c r="F496" s="882"/>
      <c r="G496" s="883" t="str">
        <f>IF(ISBLANK(【入力シート】栽培計画書!$Q$58),"",(【入力シート】栽培計画書!$Q$58))</f>
        <v/>
      </c>
      <c r="H496" s="884"/>
      <c r="I496" s="884"/>
      <c r="J496" s="884"/>
      <c r="K496" s="884"/>
      <c r="L496" s="884"/>
      <c r="M496" s="885"/>
      <c r="N496" s="590"/>
      <c r="O496" s="590"/>
      <c r="P496" s="600"/>
      <c r="Q496" s="601"/>
      <c r="R496" s="601"/>
      <c r="S496" s="601"/>
      <c r="T496" s="601"/>
      <c r="U496" s="601"/>
      <c r="V496" s="601"/>
      <c r="W496" s="601"/>
      <c r="X496" s="601"/>
      <c r="Y496" s="602"/>
      <c r="Z496" s="553"/>
      <c r="AA496" s="553"/>
      <c r="AB496" s="553"/>
      <c r="AC496" s="553"/>
      <c r="AD496" s="553"/>
      <c r="AE496" s="590"/>
      <c r="AF496" s="590"/>
      <c r="AG496" s="590"/>
      <c r="AH496" s="590"/>
      <c r="AI496" s="590"/>
      <c r="AJ496" s="590"/>
      <c r="AK496" s="590"/>
      <c r="AL496" s="590"/>
    </row>
    <row r="497" spans="1:38" s="591" customFormat="1" ht="44.1" customHeight="1" thickBot="1">
      <c r="A497" s="902"/>
      <c r="B497" s="866" t="str">
        <f>IF(ISBLANK(【入力シート】栽培計画書!$B$6),"",(【入力シート】栽培計画書!$B$6))</f>
        <v/>
      </c>
      <c r="C497" s="886" t="s">
        <v>882</v>
      </c>
      <c r="D497" s="887"/>
      <c r="E497" s="887"/>
      <c r="F497" s="888"/>
      <c r="G497" s="889" t="str">
        <f>IF(ISBLANK(【入力シート】栽培計画書!$U$58),"",(【入力シート】栽培計画書!$U$58))</f>
        <v/>
      </c>
      <c r="H497" s="890"/>
      <c r="I497" s="890"/>
      <c r="J497" s="890"/>
      <c r="K497" s="890"/>
      <c r="L497" s="890"/>
      <c r="M497" s="891"/>
      <c r="N497" s="590"/>
      <c r="O497" s="590"/>
      <c r="P497" s="600"/>
      <c r="Q497" s="601"/>
      <c r="R497" s="601"/>
      <c r="S497" s="601"/>
      <c r="T497" s="601"/>
      <c r="U497" s="601"/>
      <c r="V497" s="601"/>
      <c r="W497" s="601"/>
      <c r="X497" s="601"/>
      <c r="Y497" s="602"/>
      <c r="Z497" s="553"/>
      <c r="AA497" s="553"/>
      <c r="AB497" s="553"/>
      <c r="AC497" s="553"/>
      <c r="AD497" s="553"/>
      <c r="AE497" s="590"/>
      <c r="AF497" s="590"/>
      <c r="AG497" s="590"/>
      <c r="AH497" s="590"/>
      <c r="AI497" s="590"/>
      <c r="AJ497" s="590"/>
      <c r="AK497" s="590"/>
      <c r="AL497" s="590"/>
    </row>
    <row r="498" spans="1:38" s="591" customFormat="1" ht="24" customHeight="1">
      <c r="A498" s="900" t="str">
        <f>IF(ISBLANK(【入力シート】栽培計画書!$B$59),"",(【入力シート】栽培計画書!$B$59))</f>
        <v/>
      </c>
      <c r="B498" s="864" t="str">
        <f>IF(ISBLANK(【入力シート】栽培計画書!$C$59),"",(【入力シート】栽培計画書!$C$59))</f>
        <v/>
      </c>
      <c r="C498" s="867" t="str">
        <f>IF(ISBLANK(【入力シート】栽培計画書!$D$59),"",(【入力シート】栽培計画書!$D$59))</f>
        <v/>
      </c>
      <c r="D498" s="870" t="str">
        <f>IF(ISBLANK(【入力シート】栽培計画書!$F$59),"",(【入力シート】栽培計画書!$F$59))</f>
        <v/>
      </c>
      <c r="E498" s="659" t="str">
        <f>IF(ISBLANK(【入力シート】栽培計画書!$G$59),"",(【入力シート】栽培計画書!$G$59))</f>
        <v/>
      </c>
      <c r="F498" s="589" t="s">
        <v>878</v>
      </c>
      <c r="G498" s="873" t="str">
        <f>IF(ISBLANK(【入力シート】栽培計画書!$I$59),"",(【入力シート】栽培計画書!$I$59))</f>
        <v/>
      </c>
      <c r="H498" s="899" t="str">
        <f>IF(ISBLANK(【入力シート】栽培計画書!$J$59),"",IF(OR(【入力シート】栽培計画書!$I$59=List!$E$2,【入力シート】栽培計画書!$I$59=List!$E$4),【入力シート】栽培計画書!$J$59&amp;"kg/10a",IF(【入力シート】栽培計画書!$I$59=List!$E$3,"播種量"&amp;【入力シート】栽培計画書!$J$59&amp;"kg/10a","")))</f>
        <v/>
      </c>
      <c r="I498" s="873" t="str">
        <f>IF(ISBLANK(【入力シート】栽培計画書!$N$59),"",(【入力シート】栽培計画書!$N$59))</f>
        <v/>
      </c>
      <c r="J498" s="931" t="str">
        <f>IF(ISBLANK(【入力シート】栽培計画書!$P$59),"",(【入力シート】栽培計画書!$P$59))</f>
        <v/>
      </c>
      <c r="K498" s="873" t="str">
        <f>IF(ISBLANK(【入力シート】栽培計画書!$R$59),"",(【入力シート】栽培計画書!$R$59))</f>
        <v/>
      </c>
      <c r="L498" s="934" t="str">
        <f>IF(ISBLANK(【入力シート】栽培計画書!$T$59),"",(【入力シート】栽培計画書!$T$59))</f>
        <v/>
      </c>
      <c r="M498" s="937" t="str">
        <f>IF(ISBLANK(【入力シート】栽培計画書!$V$59),"",(【入力シート】栽培計画書!$V$59))</f>
        <v/>
      </c>
      <c r="N498" s="590"/>
      <c r="O498" s="590"/>
      <c r="P498" s="600"/>
      <c r="Q498" s="601"/>
      <c r="R498" s="601"/>
      <c r="S498" s="601"/>
      <c r="T498" s="601"/>
      <c r="U498" s="601"/>
      <c r="V498" s="601"/>
      <c r="W498" s="601"/>
      <c r="X498" s="601"/>
      <c r="Y498" s="602"/>
      <c r="Z498" s="553"/>
      <c r="AA498" s="553"/>
      <c r="AB498" s="553"/>
      <c r="AC498" s="553"/>
      <c r="AD498" s="553"/>
      <c r="AE498" s="590"/>
      <c r="AF498" s="590"/>
      <c r="AG498" s="590"/>
      <c r="AH498" s="590"/>
      <c r="AI498" s="590"/>
      <c r="AJ498" s="590"/>
      <c r="AK498" s="590"/>
      <c r="AL498" s="590"/>
    </row>
    <row r="499" spans="1:38" s="591" customFormat="1" ht="12" customHeight="1">
      <c r="A499" s="901"/>
      <c r="B499" s="865" t="str">
        <f>IF(ISBLANK(【入力シート】栽培計画書!$B$6),"",(【入力シート】栽培計画書!$B$6))</f>
        <v/>
      </c>
      <c r="C499" s="868" t="str">
        <f>IF(ISBLANK(【入力シート】栽培計画書!$B$6),"",(【入力シート】栽培計画書!$B$6))</f>
        <v/>
      </c>
      <c r="D499" s="871" t="str">
        <f>IF(ISBLANK(【入力シート】栽培計画書!$B$6),"",(【入力シート】栽培計画書!$B$6))</f>
        <v/>
      </c>
      <c r="E499" s="875" t="s">
        <v>879</v>
      </c>
      <c r="F499" s="876"/>
      <c r="G499" s="874" t="str">
        <f>IF(ISBLANK(【入力シート】栽培計画書!$B$6),"",(【入力シート】栽培計画書!$B$6))</f>
        <v/>
      </c>
      <c r="H499" s="879" t="str">
        <f>IF(ISBLANK(【入力シート】栽培計画書!$B$6),"",(【入力シート】栽培計画書!$B$6))</f>
        <v/>
      </c>
      <c r="I499" s="874" t="str">
        <f>IF(ISBLANK(【入力シート】栽培計画書!$B$6),"",(【入力シート】栽培計画書!$B$6))</f>
        <v/>
      </c>
      <c r="J499" s="932" t="str">
        <f>IF(ISBLANK(【入力シート】栽培計画書!$B$6),"",(【入力シート】栽培計画書!$B$6))</f>
        <v/>
      </c>
      <c r="K499" s="874" t="str">
        <f>IF(ISBLANK(【入力シート】栽培計画書!$B$6),"",(【入力シート】栽培計画書!$B$6))</f>
        <v/>
      </c>
      <c r="L499" s="935" t="str">
        <f>IF(ISBLANK(【入力シート】栽培計画書!$B$6),"",(【入力シート】栽培計画書!$B$6))</f>
        <v/>
      </c>
      <c r="M499" s="938" t="str">
        <f>IF(ISBLANK(【入力シート】栽培計画書!$B$6),"",(【入力シート】栽培計画書!$B$6))</f>
        <v/>
      </c>
      <c r="N499" s="590"/>
      <c r="O499" s="590"/>
      <c r="P499" s="604"/>
      <c r="Q499" s="595"/>
      <c r="R499" s="595"/>
      <c r="S499" s="595"/>
      <c r="T499" s="595"/>
      <c r="U499" s="595"/>
      <c r="V499" s="595"/>
      <c r="W499" s="595"/>
      <c r="X499" s="595"/>
      <c r="Y499" s="596"/>
      <c r="Z499" s="553"/>
      <c r="AA499" s="553"/>
      <c r="AB499" s="553"/>
      <c r="AC499" s="553"/>
      <c r="AD499" s="553"/>
      <c r="AE499" s="590"/>
      <c r="AF499" s="590"/>
      <c r="AG499" s="590"/>
      <c r="AH499" s="590"/>
      <c r="AI499" s="590"/>
      <c r="AJ499" s="590"/>
      <c r="AK499" s="590"/>
      <c r="AL499" s="590"/>
    </row>
    <row r="500" spans="1:38" s="591" customFormat="1" ht="12" customHeight="1">
      <c r="A500" s="901"/>
      <c r="B500" s="865" t="str">
        <f>IF(ISBLANK(【入力シート】栽培計画書!$B$6),"",(【入力シート】栽培計画書!$B$6))</f>
        <v/>
      </c>
      <c r="C500" s="869" t="str">
        <f>IF(ISBLANK(【入力シート】栽培計画書!$B$6),"",(【入力シート】栽培計画書!$B$6))</f>
        <v/>
      </c>
      <c r="D500" s="871" t="str">
        <f>IF(ISBLANK(【入力シート】栽培計画書!$B$6),"",(【入力シート】栽培計画書!$B$6))</f>
        <v/>
      </c>
      <c r="E500" s="875"/>
      <c r="F500" s="876"/>
      <c r="G500" s="877" t="str">
        <f>IF(ISBLANK(【入力シート】栽培計画書!$K$59),"",(【入力シート】栽培計画書!$K$59))</f>
        <v/>
      </c>
      <c r="H500" s="879" t="str">
        <f>IF(ISBLANK(【入力シート】栽培計画書!$L$59),"",IF(OR(【入力シート】栽培計画書!$K$59=List!$E$2,【入力シート】栽培計画書!$K$59=List!$E$4),【入力シート】栽培計画書!$L$59&amp;"kg/10a",IF(【入力シート】栽培計画書!$K$59=List!$E$3,"播種量"&amp;【入力シート】栽培計画書!$L$59&amp;"kg/10a","")))</f>
        <v/>
      </c>
      <c r="I500" s="877" t="str">
        <f>IF(ISBLANK(【入力シート】栽培計画書!$O$59),"",(【入力シート】栽培計画書!$O$59))</f>
        <v/>
      </c>
      <c r="J500" s="932" t="str">
        <f>IF(ISBLANK(【入力シート】栽培計画書!$N$6),"",(【入力シート】栽培計画書!$N$6))</f>
        <v/>
      </c>
      <c r="K500" s="877" t="str">
        <f>IF(ISBLANK(【入力シート】栽培計画書!$S$59),"",(【入力シート】栽培計画書!$S$59))</f>
        <v/>
      </c>
      <c r="L500" s="935" t="str">
        <f>IF(ISBLANK(【入力シート】栽培計画書!$N$6),"",(【入力シート】栽培計画書!$N$6))</f>
        <v/>
      </c>
      <c r="M500" s="938" t="str">
        <f>IF(ISBLANK(【入力シート】栽培計画書!$B$6),"",(【入力シート】栽培計画書!$B$6))</f>
        <v/>
      </c>
      <c r="N500" s="590"/>
      <c r="O500" s="590"/>
      <c r="P500" s="600"/>
      <c r="Q500" s="601"/>
      <c r="R500" s="601"/>
      <c r="S500" s="605"/>
      <c r="T500" s="605"/>
      <c r="U500" s="605"/>
      <c r="V500" s="605"/>
      <c r="W500" s="605"/>
      <c r="X500" s="605"/>
      <c r="Y500" s="605"/>
      <c r="Z500" s="553"/>
      <c r="AA500" s="553"/>
      <c r="AB500" s="553"/>
      <c r="AC500" s="553"/>
      <c r="AD500" s="553"/>
      <c r="AE500" s="590"/>
      <c r="AF500" s="590"/>
      <c r="AG500" s="590"/>
      <c r="AH500" s="590"/>
      <c r="AI500" s="590"/>
      <c r="AJ500" s="590"/>
      <c r="AK500" s="590"/>
      <c r="AL500" s="590"/>
    </row>
    <row r="501" spans="1:38" s="591" customFormat="1" ht="24" customHeight="1">
      <c r="A501" s="901"/>
      <c r="B501" s="865" t="str">
        <f>IF(ISBLANK(【入力シート】栽培計画書!$B$6),"",(【入力シート】栽培計画書!$B$6))</f>
        <v/>
      </c>
      <c r="C501" s="660" t="str">
        <f>IF(ISBLANK(【入力シート】栽培計画書!$E$59),"",(【入力シート】栽培計画書!$E$59))</f>
        <v/>
      </c>
      <c r="D501" s="872" t="str">
        <f>IF(ISBLANK(【入力シート】栽培計画書!$B$6),"",(【入力シート】栽培計画書!$B$6))</f>
        <v/>
      </c>
      <c r="E501" s="661" t="str">
        <f>IF(ISBLANK(【入力シート】栽培計画書!$H$59),"",(【入力シート】栽培計画書!$H$59))</f>
        <v/>
      </c>
      <c r="F501" s="592" t="s">
        <v>878</v>
      </c>
      <c r="G501" s="878" t="str">
        <f>IF(ISBLANK(【入力シート】栽培計画書!$B$6),"",(【入力シート】栽培計画書!$B$6))</f>
        <v/>
      </c>
      <c r="H501" s="880" t="str">
        <f>IF(ISBLANK(【入力シート】栽培計画書!$B$6),"",(【入力シート】栽培計画書!$B$6))</f>
        <v/>
      </c>
      <c r="I501" s="878" t="str">
        <f>IF(ISBLANK(【入力シート】栽培計画書!$B$6),"",(【入力シート】栽培計画書!$B$6))</f>
        <v/>
      </c>
      <c r="J501" s="933" t="str">
        <f>IF(ISBLANK(【入力シート】栽培計画書!$B$6),"",(【入力シート】栽培計画書!$B$6))</f>
        <v/>
      </c>
      <c r="K501" s="878" t="str">
        <f>IF(ISBLANK(【入力シート】栽培計画書!$B$6),"",(【入力シート】栽培計画書!$B$6))</f>
        <v/>
      </c>
      <c r="L501" s="936" t="str">
        <f>IF(ISBLANK(【入力シート】栽培計画書!$B$6),"",(【入力シート】栽培計画書!$B$6))</f>
        <v/>
      </c>
      <c r="M501" s="939" t="str">
        <f>IF(ISBLANK(【入力シート】栽培計画書!$B$6),"",(【入力シート】栽培計画書!$B$6))</f>
        <v/>
      </c>
      <c r="N501" s="590"/>
      <c r="O501" s="663" t="str">
        <f>IF(ISNUMBER(SEARCH("施設", C498)), "施設", IF(ISNUMBER(SEARCH("露地", C498)), "露地", "露地施設"))</f>
        <v>露地施設</v>
      </c>
      <c r="P501" s="600"/>
      <c r="Q501" s="601"/>
      <c r="R501" s="601"/>
      <c r="S501" s="606"/>
      <c r="T501" s="601"/>
      <c r="U501" s="601"/>
      <c r="V501" s="601"/>
      <c r="W501" s="601"/>
      <c r="X501" s="601"/>
      <c r="Y501" s="602"/>
      <c r="Z501" s="553"/>
      <c r="AA501" s="553"/>
      <c r="AB501" s="553"/>
      <c r="AC501" s="553"/>
      <c r="AD501" s="553"/>
      <c r="AE501" s="590"/>
      <c r="AF501" s="590"/>
      <c r="AG501" s="590"/>
      <c r="AH501" s="590"/>
      <c r="AI501" s="590"/>
      <c r="AJ501" s="590"/>
      <c r="AK501" s="590"/>
      <c r="AL501" s="590"/>
    </row>
    <row r="502" spans="1:38" s="591" customFormat="1" ht="44.1" customHeight="1">
      <c r="A502" s="901"/>
      <c r="B502" s="865" t="str">
        <f>IF(ISBLANK(【入力シート】栽培計画書!$B$6),"",(【入力シート】栽培計画書!$B$6))</f>
        <v/>
      </c>
      <c r="C502" s="892" t="s">
        <v>880</v>
      </c>
      <c r="D502" s="893"/>
      <c r="E502" s="894"/>
      <c r="F502" s="895"/>
      <c r="G502" s="896" t="str">
        <f>IF(ISBLANK(【入力シート】栽培計画書!$M$59),"",(【入力シート】栽培計画書!$M$59))</f>
        <v/>
      </c>
      <c r="H502" s="897"/>
      <c r="I502" s="897"/>
      <c r="J502" s="897"/>
      <c r="K502" s="897"/>
      <c r="L502" s="897"/>
      <c r="M502" s="898"/>
      <c r="N502" s="590"/>
      <c r="O502" s="590"/>
      <c r="P502" s="600"/>
      <c r="Q502" s="601"/>
      <c r="R502" s="601"/>
      <c r="S502" s="606"/>
      <c r="T502" s="601"/>
      <c r="U502" s="601"/>
      <c r="V502" s="601"/>
      <c r="W502" s="601"/>
      <c r="X502" s="601"/>
      <c r="Y502" s="602"/>
      <c r="Z502" s="590"/>
      <c r="AA502" s="590"/>
      <c r="AB502" s="590"/>
      <c r="AC502" s="590"/>
      <c r="AD502" s="590"/>
      <c r="AE502" s="590"/>
      <c r="AF502" s="590"/>
      <c r="AG502" s="590"/>
      <c r="AH502" s="590"/>
      <c r="AI502" s="590"/>
      <c r="AJ502" s="590"/>
      <c r="AK502" s="590"/>
      <c r="AL502" s="590"/>
    </row>
    <row r="503" spans="1:38" s="591" customFormat="1" ht="44.1" customHeight="1">
      <c r="A503" s="901"/>
      <c r="B503" s="865" t="str">
        <f>IF(ISBLANK(【入力シート】栽培計画書!$B$6),"",(【入力シート】栽培計画書!$B$6))</f>
        <v/>
      </c>
      <c r="C503" s="881" t="s">
        <v>881</v>
      </c>
      <c r="D503" s="881"/>
      <c r="E503" s="881"/>
      <c r="F503" s="882"/>
      <c r="G503" s="883" t="str">
        <f>IF(ISBLANK(【入力シート】栽培計画書!$Q$59),"",(【入力シート】栽培計画書!$Q$59))</f>
        <v/>
      </c>
      <c r="H503" s="884"/>
      <c r="I503" s="884"/>
      <c r="J503" s="884"/>
      <c r="K503" s="884"/>
      <c r="L503" s="884"/>
      <c r="M503" s="885"/>
      <c r="N503" s="590"/>
      <c r="O503" s="590"/>
      <c r="P503" s="600"/>
      <c r="Q503" s="601"/>
      <c r="R503" s="601"/>
      <c r="S503" s="606"/>
      <c r="T503" s="601"/>
      <c r="U503" s="601"/>
      <c r="V503" s="601"/>
      <c r="W503" s="601"/>
      <c r="X503" s="601"/>
      <c r="Y503" s="602"/>
      <c r="Z503" s="590"/>
      <c r="AA503" s="590"/>
      <c r="AB503" s="590"/>
      <c r="AC503" s="590"/>
      <c r="AD503" s="590"/>
      <c r="AE503" s="590"/>
      <c r="AF503" s="590"/>
      <c r="AG503" s="590"/>
      <c r="AH503" s="590"/>
      <c r="AI503" s="590"/>
      <c r="AJ503" s="590"/>
      <c r="AK503" s="590"/>
      <c r="AL503" s="590"/>
    </row>
    <row r="504" spans="1:38" s="591" customFormat="1" ht="44.1" customHeight="1" thickBot="1">
      <c r="A504" s="902"/>
      <c r="B504" s="866" t="str">
        <f>IF(ISBLANK(【入力シート】栽培計画書!$B$6),"",(【入力シート】栽培計画書!$B$6))</f>
        <v/>
      </c>
      <c r="C504" s="886" t="s">
        <v>882</v>
      </c>
      <c r="D504" s="887"/>
      <c r="E504" s="887"/>
      <c r="F504" s="888"/>
      <c r="G504" s="889" t="str">
        <f>IF(ISBLANK(【入力シート】栽培計画書!$U$59),"",(【入力シート】栽培計画書!$U$59))</f>
        <v/>
      </c>
      <c r="H504" s="890"/>
      <c r="I504" s="890"/>
      <c r="J504" s="890"/>
      <c r="K504" s="890"/>
      <c r="L504" s="890"/>
      <c r="M504" s="891"/>
      <c r="N504" s="590"/>
      <c r="O504" s="590"/>
      <c r="P504" s="604"/>
      <c r="Q504" s="595"/>
      <c r="R504" s="595"/>
      <c r="S504" s="607"/>
      <c r="T504" s="595"/>
      <c r="U504" s="595"/>
      <c r="V504" s="595"/>
      <c r="W504" s="595"/>
      <c r="X504" s="595"/>
      <c r="Y504" s="596"/>
      <c r="Z504" s="590"/>
      <c r="AA504" s="590"/>
      <c r="AB504" s="590"/>
      <c r="AC504" s="590"/>
      <c r="AD504" s="590"/>
      <c r="AE504" s="590"/>
      <c r="AF504" s="590"/>
      <c r="AG504" s="590"/>
      <c r="AH504" s="590"/>
      <c r="AI504" s="590"/>
      <c r="AJ504" s="590"/>
      <c r="AK504" s="590"/>
      <c r="AL504" s="590"/>
    </row>
    <row r="505" spans="1:38" s="591" customFormat="1" ht="24" customHeight="1">
      <c r="A505" s="900" t="str">
        <f>IF(ISBLANK(【入力シート】栽培計画書!$B$60),"",(【入力シート】栽培計画書!$B$60))</f>
        <v/>
      </c>
      <c r="B505" s="864" t="str">
        <f>IF(ISBLANK(【入力シート】栽培計画書!$C$60),"",(【入力シート】栽培計画書!$C$60))</f>
        <v/>
      </c>
      <c r="C505" s="867" t="str">
        <f>IF(ISBLANK(【入力シート】栽培計画書!$D$60),"",(【入力シート】栽培計画書!$D$60))</f>
        <v/>
      </c>
      <c r="D505" s="870" t="str">
        <f>IF(ISBLANK(【入力シート】栽培計画書!$F$60),"",(【入力シート】栽培計画書!$F$60))</f>
        <v/>
      </c>
      <c r="E505" s="659" t="str">
        <f>IF(ISBLANK(【入力シート】栽培計画書!$G$60),"",(【入力シート】栽培計画書!$G$60))</f>
        <v/>
      </c>
      <c r="F505" s="589" t="s">
        <v>878</v>
      </c>
      <c r="G505" s="873" t="str">
        <f>IF(ISBLANK(【入力シート】栽培計画書!$I$60),"",(【入力シート】栽培計画書!$I$60))</f>
        <v/>
      </c>
      <c r="H505" s="899" t="str">
        <f>IF(ISBLANK(【入力シート】栽培計画書!$J$60),"",IF(OR(【入力シート】栽培計画書!$I$60=List!$E$2,【入力シート】栽培計画書!$I$60=List!$E$4),【入力シート】栽培計画書!$J$60&amp;"kg/10a",IF(【入力シート】栽培計画書!$I$60=List!$E$3,"播種量"&amp;【入力シート】栽培計画書!$J$60&amp;"kg/10a","")))</f>
        <v/>
      </c>
      <c r="I505" s="873" t="str">
        <f>IF(ISBLANK(【入力シート】栽培計画書!$N$60),"",(【入力シート】栽培計画書!$N$60))</f>
        <v/>
      </c>
      <c r="J505" s="931" t="str">
        <f>IF(ISBLANK(【入力シート】栽培計画書!$P$60),"",(【入力シート】栽培計画書!$P$60))</f>
        <v/>
      </c>
      <c r="K505" s="873" t="str">
        <f>IF(ISBLANK(【入力シート】栽培計画書!$R$60),"",(【入力シート】栽培計画書!$R$60))</f>
        <v/>
      </c>
      <c r="L505" s="934" t="str">
        <f>IF(ISBLANK(【入力シート】栽培計画書!$T$60),"",(【入力シート】栽培計画書!$T$60))</f>
        <v/>
      </c>
      <c r="M505" s="937" t="str">
        <f>IF(ISBLANK(【入力シート】栽培計画書!$V$60),"",(【入力シート】栽培計画書!$V$60))</f>
        <v/>
      </c>
      <c r="N505" s="590"/>
      <c r="O505" s="590"/>
      <c r="P505" s="600"/>
      <c r="Q505" s="601"/>
      <c r="R505" s="608"/>
      <c r="S505" s="606"/>
      <c r="T505" s="601"/>
      <c r="U505" s="601"/>
      <c r="V505" s="601"/>
      <c r="W505" s="601"/>
      <c r="X505" s="601"/>
      <c r="Y505" s="601"/>
      <c r="Z505" s="590"/>
      <c r="AA505" s="590"/>
      <c r="AB505" s="590"/>
      <c r="AC505" s="590"/>
      <c r="AD505" s="590"/>
      <c r="AE505" s="590"/>
      <c r="AF505" s="590"/>
      <c r="AG505" s="590"/>
      <c r="AH505" s="590"/>
      <c r="AI505" s="590"/>
      <c r="AJ505" s="590"/>
      <c r="AK505" s="590"/>
      <c r="AL505" s="590"/>
    </row>
    <row r="506" spans="1:38" s="591" customFormat="1" ht="12" customHeight="1">
      <c r="A506" s="901"/>
      <c r="B506" s="865" t="str">
        <f>IF(ISBLANK(【入力シート】栽培計画書!$B$6),"",(【入力シート】栽培計画書!$B$6))</f>
        <v/>
      </c>
      <c r="C506" s="868" t="str">
        <f>IF(ISBLANK(【入力シート】栽培計画書!$B$6),"",(【入力シート】栽培計画書!$B$6))</f>
        <v/>
      </c>
      <c r="D506" s="871" t="str">
        <f>IF(ISBLANK(【入力シート】栽培計画書!$B$6),"",(【入力シート】栽培計画書!$B$6))</f>
        <v/>
      </c>
      <c r="E506" s="875" t="s">
        <v>879</v>
      </c>
      <c r="F506" s="876"/>
      <c r="G506" s="874" t="str">
        <f>IF(ISBLANK(【入力シート】栽培計画書!$B$6),"",(【入力シート】栽培計画書!$B$6))</f>
        <v/>
      </c>
      <c r="H506" s="879" t="str">
        <f>IF(ISBLANK(【入力シート】栽培計画書!$B$6),"",(【入力シート】栽培計画書!$B$6))</f>
        <v/>
      </c>
      <c r="I506" s="874" t="str">
        <f>IF(ISBLANK(【入力シート】栽培計画書!$B$6),"",(【入力シート】栽培計画書!$B$6))</f>
        <v/>
      </c>
      <c r="J506" s="932" t="str">
        <f>IF(ISBLANK(【入力シート】栽培計画書!$B$6),"",(【入力シート】栽培計画書!$B$6))</f>
        <v/>
      </c>
      <c r="K506" s="874" t="str">
        <f>IF(ISBLANK(【入力シート】栽培計画書!$B$6),"",(【入力シート】栽培計画書!$B$6))</f>
        <v/>
      </c>
      <c r="L506" s="935" t="str">
        <f>IF(ISBLANK(【入力シート】栽培計画書!$B$6),"",(【入力シート】栽培計画書!$B$6))</f>
        <v/>
      </c>
      <c r="M506" s="938" t="str">
        <f>IF(ISBLANK(【入力シート】栽培計画書!$B$6),"",(【入力シート】栽培計画書!$B$6))</f>
        <v/>
      </c>
      <c r="N506" s="590"/>
      <c r="O506" s="590"/>
      <c r="P506" s="600"/>
      <c r="Q506" s="608"/>
      <c r="R506" s="608"/>
      <c r="S506" s="606"/>
      <c r="T506" s="601"/>
      <c r="U506" s="601"/>
      <c r="V506" s="601"/>
      <c r="W506" s="601"/>
      <c r="X506" s="601"/>
      <c r="Y506" s="602"/>
      <c r="Z506" s="590"/>
      <c r="AA506" s="590"/>
      <c r="AB506" s="590"/>
      <c r="AC506" s="590"/>
      <c r="AD506" s="590"/>
      <c r="AE506" s="590"/>
      <c r="AF506" s="590"/>
      <c r="AG506" s="590"/>
      <c r="AH506" s="590"/>
      <c r="AI506" s="590"/>
      <c r="AJ506" s="590"/>
      <c r="AK506" s="590"/>
      <c r="AL506" s="590"/>
    </row>
    <row r="507" spans="1:38" s="591" customFormat="1" ht="12" customHeight="1">
      <c r="A507" s="901"/>
      <c r="B507" s="865" t="str">
        <f>IF(ISBLANK(【入力シート】栽培計画書!$B$6),"",(【入力シート】栽培計画書!$B$6))</f>
        <v/>
      </c>
      <c r="C507" s="869" t="str">
        <f>IF(ISBLANK(【入力シート】栽培計画書!$B$6),"",(【入力シート】栽培計画書!$B$6))</f>
        <v/>
      </c>
      <c r="D507" s="871" t="str">
        <f>IF(ISBLANK(【入力シート】栽培計画書!$B$6),"",(【入力シート】栽培計画書!$B$6))</f>
        <v/>
      </c>
      <c r="E507" s="875"/>
      <c r="F507" s="876"/>
      <c r="G507" s="877" t="str">
        <f>IF(ISBLANK(【入力シート】栽培計画書!$K$60),"",(【入力シート】栽培計画書!$K$60))</f>
        <v/>
      </c>
      <c r="H507" s="949" t="str">
        <f>IF(ISBLANK(【入力シート】栽培計画書!$L$60),"",IF(OR(【入力シート】栽培計画書!$K$60=List!$E$2,【入力シート】栽培計画書!$K$60=List!$E$4),【入力シート】栽培計画書!$L$60&amp;"kg/10a",IF(【入力シート】栽培計画書!$K$60=List!$E$3,"播種量"&amp;【入力シート】栽培計画書!$L$60&amp;"kg/10a","")))</f>
        <v/>
      </c>
      <c r="I507" s="877" t="str">
        <f>IF(ISBLANK(【入力シート】栽培計画書!$O$60),"",(【入力シート】栽培計画書!$O$60))</f>
        <v/>
      </c>
      <c r="J507" s="932" t="str">
        <f>IF(ISBLANK(【入力シート】栽培計画書!$N$6),"",(【入力シート】栽培計画書!$N$6))</f>
        <v/>
      </c>
      <c r="K507" s="877" t="str">
        <f>IF(ISBLANK(【入力シート】栽培計画書!$S$60),"",(【入力シート】栽培計画書!$S$60))</f>
        <v/>
      </c>
      <c r="L507" s="935" t="str">
        <f>IF(ISBLANK(【入力シート】栽培計画書!$N$6),"",(【入力シート】栽培計画書!$N$6))</f>
        <v/>
      </c>
      <c r="M507" s="938" t="str">
        <f>IF(ISBLANK(【入力シート】栽培計画書!$B$6),"",(【入力シート】栽培計画書!$B$6))</f>
        <v/>
      </c>
      <c r="N507" s="590"/>
      <c r="O507" s="590"/>
      <c r="P507" s="600"/>
      <c r="Q507" s="608"/>
      <c r="R507" s="608"/>
      <c r="S507" s="606"/>
      <c r="T507" s="601"/>
      <c r="U507" s="601"/>
      <c r="V507" s="601"/>
      <c r="W507" s="601"/>
      <c r="X507" s="601"/>
      <c r="Y507" s="602"/>
      <c r="Z507" s="590"/>
      <c r="AA507" s="590"/>
      <c r="AB507" s="590"/>
      <c r="AC507" s="590"/>
      <c r="AD507" s="590"/>
      <c r="AE507" s="590"/>
      <c r="AF507" s="590"/>
      <c r="AG507" s="590"/>
      <c r="AH507" s="590"/>
      <c r="AI507" s="590"/>
      <c r="AJ507" s="590"/>
      <c r="AK507" s="590"/>
      <c r="AL507" s="590"/>
    </row>
    <row r="508" spans="1:38" s="591" customFormat="1" ht="24" customHeight="1">
      <c r="A508" s="901"/>
      <c r="B508" s="865" t="str">
        <f>IF(ISBLANK(【入力シート】栽培計画書!$B$6),"",(【入力シート】栽培計画書!$B$6))</f>
        <v/>
      </c>
      <c r="C508" s="660" t="str">
        <f>IF(ISBLANK(【入力シート】栽培計画書!$E$60),"",(【入力シート】栽培計画書!$E$60))</f>
        <v/>
      </c>
      <c r="D508" s="872" t="str">
        <f>IF(ISBLANK(【入力シート】栽培計画書!$B$6),"",(【入力シート】栽培計画書!$B$6))</f>
        <v/>
      </c>
      <c r="E508" s="661" t="str">
        <f>IF(ISBLANK(【入力シート】栽培計画書!$H$60),"",(【入力シート】栽培計画書!$H$60))</f>
        <v/>
      </c>
      <c r="F508" s="592" t="s">
        <v>878</v>
      </c>
      <c r="G508" s="878" t="str">
        <f>IF(ISBLANK(【入力シート】栽培計画書!$B$6),"",(【入力シート】栽培計画書!$B$6))</f>
        <v/>
      </c>
      <c r="H508" s="950" t="str">
        <f>IF(ISBLANK(【入力シート】栽培計画書!$B$6),"",(【入力シート】栽培計画書!$B$6))</f>
        <v/>
      </c>
      <c r="I508" s="878" t="str">
        <f>IF(ISBLANK(【入力シート】栽培計画書!$B$6),"",(【入力シート】栽培計画書!$B$6))</f>
        <v/>
      </c>
      <c r="J508" s="933" t="str">
        <f>IF(ISBLANK(【入力シート】栽培計画書!$B$6),"",(【入力シート】栽培計画書!$B$6))</f>
        <v/>
      </c>
      <c r="K508" s="878" t="str">
        <f>IF(ISBLANK(【入力シート】栽培計画書!$B$6),"",(【入力シート】栽培計画書!$B$6))</f>
        <v/>
      </c>
      <c r="L508" s="936" t="str">
        <f>IF(ISBLANK(【入力シート】栽培計画書!$B$6),"",(【入力シート】栽培計画書!$B$6))</f>
        <v/>
      </c>
      <c r="M508" s="939" t="str">
        <f>IF(ISBLANK(【入力シート】栽培計画書!$B$6),"",(【入力シート】栽培計画書!$B$6))</f>
        <v/>
      </c>
      <c r="N508" s="590"/>
      <c r="O508" s="663" t="str">
        <f>IF(ISNUMBER(SEARCH("施設", C505)), "施設", IF(ISNUMBER(SEARCH("露地", C505)), "露地", "露地施設"))</f>
        <v>露地施設</v>
      </c>
      <c r="P508" s="600"/>
      <c r="Q508" s="608"/>
      <c r="R508" s="608"/>
      <c r="S508" s="606"/>
      <c r="T508" s="601"/>
      <c r="U508" s="601"/>
      <c r="V508" s="601"/>
      <c r="W508" s="601"/>
      <c r="X508" s="601"/>
      <c r="Y508" s="602"/>
      <c r="Z508" s="590"/>
      <c r="AA508" s="590"/>
      <c r="AB508" s="590"/>
      <c r="AC508" s="590"/>
      <c r="AD508" s="590"/>
      <c r="AE508" s="590"/>
      <c r="AF508" s="590"/>
      <c r="AG508" s="590"/>
      <c r="AH508" s="590"/>
      <c r="AI508" s="590"/>
      <c r="AJ508" s="590"/>
      <c r="AK508" s="590"/>
      <c r="AL508" s="590"/>
    </row>
    <row r="509" spans="1:38" s="591" customFormat="1" ht="44.1" customHeight="1">
      <c r="A509" s="901"/>
      <c r="B509" s="865" t="str">
        <f>IF(ISBLANK(【入力シート】栽培計画書!$B$6),"",(【入力シート】栽培計画書!$B$6))</f>
        <v/>
      </c>
      <c r="C509" s="892" t="s">
        <v>880</v>
      </c>
      <c r="D509" s="893"/>
      <c r="E509" s="894"/>
      <c r="F509" s="895"/>
      <c r="G509" s="896" t="str">
        <f>IF(ISBLANK(【入力シート】栽培計画書!$M$60),"",(【入力シート】栽培計画書!$M$60))</f>
        <v/>
      </c>
      <c r="H509" s="897"/>
      <c r="I509" s="897"/>
      <c r="J509" s="897"/>
      <c r="K509" s="897"/>
      <c r="L509" s="897"/>
      <c r="M509" s="898"/>
      <c r="N509" s="590"/>
      <c r="O509" s="590"/>
      <c r="P509" s="604"/>
      <c r="Q509" s="609"/>
      <c r="R509" s="609"/>
      <c r="S509" s="607"/>
      <c r="T509" s="595"/>
      <c r="U509" s="595"/>
      <c r="V509" s="595"/>
      <c r="W509" s="595"/>
      <c r="X509" s="595"/>
      <c r="Y509" s="596"/>
      <c r="Z509" s="590"/>
      <c r="AA509" s="590"/>
      <c r="AB509" s="590"/>
      <c r="AC509" s="590"/>
      <c r="AD509" s="590"/>
      <c r="AE509" s="590"/>
      <c r="AF509" s="590"/>
      <c r="AG509" s="590"/>
      <c r="AH509" s="590"/>
      <c r="AI509" s="590"/>
      <c r="AJ509" s="590"/>
      <c r="AK509" s="590"/>
      <c r="AL509" s="590"/>
    </row>
    <row r="510" spans="1:38" s="591" customFormat="1" ht="44.1" customHeight="1">
      <c r="A510" s="901"/>
      <c r="B510" s="865" t="str">
        <f>IF(ISBLANK(【入力シート】栽培計画書!$B$6),"",(【入力シート】栽培計画書!$B$6))</f>
        <v/>
      </c>
      <c r="C510" s="881" t="s">
        <v>881</v>
      </c>
      <c r="D510" s="881"/>
      <c r="E510" s="881"/>
      <c r="F510" s="882"/>
      <c r="G510" s="883" t="str">
        <f>IF(ISBLANK(【入力シート】栽培計画書!$Q$60),"",(【入力シート】栽培計画書!$Q$60))</f>
        <v/>
      </c>
      <c r="H510" s="884"/>
      <c r="I510" s="884"/>
      <c r="J510" s="884"/>
      <c r="K510" s="884"/>
      <c r="L510" s="884"/>
      <c r="M510" s="885"/>
      <c r="N510" s="590"/>
      <c r="O510" s="590"/>
      <c r="P510" s="600"/>
      <c r="Q510" s="608"/>
      <c r="R510" s="608"/>
      <c r="S510" s="606"/>
      <c r="T510" s="601"/>
      <c r="U510" s="601"/>
      <c r="V510" s="601"/>
      <c r="W510" s="601"/>
      <c r="X510" s="601"/>
      <c r="Y510" s="601"/>
      <c r="Z510" s="590"/>
      <c r="AA510" s="590"/>
      <c r="AB510" s="590"/>
      <c r="AC510" s="590"/>
      <c r="AD510" s="590"/>
      <c r="AE510" s="590"/>
      <c r="AF510" s="590"/>
      <c r="AG510" s="590"/>
      <c r="AH510" s="590"/>
      <c r="AI510" s="590"/>
      <c r="AJ510" s="590"/>
      <c r="AK510" s="590"/>
      <c r="AL510" s="590"/>
    </row>
    <row r="511" spans="1:38" s="591" customFormat="1" ht="44.1" customHeight="1" thickBot="1">
      <c r="A511" s="902"/>
      <c r="B511" s="866" t="str">
        <f>IF(ISBLANK(【入力シート】栽培計画書!$B$6),"",(【入力シート】栽培計画書!$B$6))</f>
        <v/>
      </c>
      <c r="C511" s="886" t="s">
        <v>882</v>
      </c>
      <c r="D511" s="887"/>
      <c r="E511" s="887"/>
      <c r="F511" s="888"/>
      <c r="G511" s="889" t="str">
        <f>IF(ISBLANK(【入力シート】栽培計画書!$U$60),"",(【入力シート】栽培計画書!$U$60))</f>
        <v/>
      </c>
      <c r="H511" s="890"/>
      <c r="I511" s="890"/>
      <c r="J511" s="890"/>
      <c r="K511" s="890"/>
      <c r="L511" s="890"/>
      <c r="M511" s="891"/>
      <c r="N511" s="590"/>
      <c r="O511" s="590"/>
      <c r="P511" s="600"/>
      <c r="Q511" s="608"/>
      <c r="R511" s="608"/>
      <c r="S511" s="606"/>
      <c r="T511" s="601"/>
      <c r="U511" s="601"/>
      <c r="V511" s="601"/>
      <c r="W511" s="601"/>
      <c r="X511" s="601"/>
      <c r="Y511" s="602"/>
      <c r="Z511" s="590"/>
      <c r="AA511" s="590"/>
      <c r="AB511" s="590"/>
      <c r="AC511" s="590"/>
      <c r="AD511" s="590"/>
      <c r="AE511" s="590"/>
      <c r="AF511" s="590"/>
      <c r="AG511" s="590"/>
      <c r="AH511" s="590"/>
      <c r="AI511" s="590"/>
      <c r="AJ511" s="590"/>
      <c r="AK511" s="590"/>
      <c r="AL511" s="590"/>
    </row>
    <row r="512" spans="1:38" ht="45" customHeight="1">
      <c r="A512" s="951" t="s">
        <v>29</v>
      </c>
      <c r="B512" s="951"/>
      <c r="C512" s="951"/>
      <c r="D512" s="951"/>
      <c r="E512" s="951"/>
      <c r="F512" s="951"/>
      <c r="G512" s="951"/>
      <c r="H512" s="951"/>
      <c r="I512" s="951"/>
      <c r="J512" s="951"/>
      <c r="K512" s="951"/>
      <c r="L512" s="951"/>
      <c r="M512" s="951"/>
      <c r="P512" s="600"/>
      <c r="Q512" s="608"/>
      <c r="R512" s="608"/>
      <c r="S512" s="606"/>
      <c r="T512" s="601"/>
      <c r="U512" s="601"/>
      <c r="V512" s="601"/>
      <c r="W512" s="601"/>
      <c r="X512" s="601"/>
      <c r="Y512" s="602"/>
      <c r="Z512" s="590"/>
      <c r="AA512" s="590"/>
      <c r="AB512" s="590"/>
      <c r="AC512" s="590"/>
      <c r="AD512" s="590"/>
    </row>
    <row r="513" spans="1:38" ht="45" customHeight="1">
      <c r="A513" s="952" t="s">
        <v>30</v>
      </c>
      <c r="B513" s="952"/>
      <c r="C513" s="952"/>
      <c r="D513" s="952"/>
      <c r="E513" s="952"/>
      <c r="F513" s="952"/>
      <c r="G513" s="952"/>
      <c r="H513" s="952"/>
      <c r="I513" s="952"/>
      <c r="J513" s="952"/>
      <c r="K513" s="952"/>
      <c r="L513" s="952"/>
      <c r="M513" s="952"/>
      <c r="P513" s="600"/>
      <c r="Q513" s="608"/>
      <c r="R513" s="608"/>
      <c r="S513" s="606"/>
      <c r="T513" s="601"/>
      <c r="U513" s="601"/>
      <c r="V513" s="601"/>
      <c r="W513" s="601"/>
      <c r="X513" s="601"/>
      <c r="Y513" s="602"/>
      <c r="Z513" s="590"/>
      <c r="AA513" s="590"/>
      <c r="AB513" s="590"/>
      <c r="AC513" s="590"/>
      <c r="AD513" s="590"/>
    </row>
    <row r="514" spans="1:38" ht="45" customHeight="1">
      <c r="A514" s="952" t="s">
        <v>855</v>
      </c>
      <c r="B514" s="952"/>
      <c r="C514" s="952"/>
      <c r="D514" s="952"/>
      <c r="E514" s="952"/>
      <c r="F514" s="952"/>
      <c r="G514" s="952"/>
      <c r="H514" s="952"/>
      <c r="I514" s="952"/>
      <c r="J514" s="952"/>
      <c r="K514" s="952"/>
      <c r="L514" s="952"/>
      <c r="M514" s="952"/>
      <c r="P514" s="604"/>
      <c r="Q514" s="609"/>
      <c r="R514" s="609"/>
      <c r="S514" s="607"/>
      <c r="T514" s="595"/>
      <c r="U514" s="595"/>
      <c r="V514" s="595"/>
      <c r="W514" s="595"/>
      <c r="X514" s="595"/>
      <c r="Y514" s="596"/>
      <c r="Z514" s="590"/>
      <c r="AA514" s="590"/>
      <c r="AB514" s="590"/>
      <c r="AC514" s="590"/>
      <c r="AD514" s="590"/>
    </row>
    <row r="515" spans="1:38" ht="18">
      <c r="A515" s="610"/>
      <c r="B515" s="610"/>
      <c r="C515" s="610"/>
      <c r="D515" s="611"/>
      <c r="E515" s="610"/>
      <c r="F515" s="610"/>
      <c r="G515" s="610"/>
      <c r="H515" s="610"/>
      <c r="I515" s="610"/>
      <c r="J515" s="610"/>
      <c r="K515" s="610"/>
      <c r="L515" s="610"/>
      <c r="M515" s="610"/>
      <c r="P515" s="600"/>
      <c r="Q515" s="608"/>
      <c r="R515" s="608"/>
      <c r="S515" s="606"/>
      <c r="T515" s="601"/>
      <c r="U515" s="601"/>
      <c r="V515" s="601"/>
      <c r="W515" s="601"/>
      <c r="X515" s="601"/>
      <c r="Y515" s="601"/>
      <c r="Z515" s="597"/>
      <c r="AA515" s="598"/>
      <c r="AB515" s="599"/>
      <c r="AC515" s="599"/>
      <c r="AD515" s="599"/>
    </row>
    <row r="516" spans="1:38" ht="42" customHeight="1">
      <c r="A516" s="903" t="s">
        <v>0</v>
      </c>
      <c r="B516" s="903"/>
      <c r="C516" s="903"/>
      <c r="D516" s="903"/>
      <c r="E516" s="903"/>
      <c r="F516" s="903"/>
      <c r="G516" s="903"/>
      <c r="H516" s="903"/>
      <c r="I516" s="903"/>
      <c r="J516" s="903"/>
      <c r="K516" s="903"/>
      <c r="L516" s="903"/>
      <c r="M516" s="903"/>
      <c r="Z516" s="590"/>
      <c r="AA516" s="603"/>
      <c r="AB516" s="590"/>
      <c r="AC516" s="590"/>
      <c r="AD516" s="590"/>
    </row>
    <row r="517" spans="1:38" ht="30">
      <c r="A517" s="904" t="s">
        <v>1</v>
      </c>
      <c r="B517" s="904"/>
      <c r="C517" s="930" t="str">
        <f>'申請書（別記様式第１号）'!$D$12&amp;""</f>
        <v/>
      </c>
      <c r="D517" s="930"/>
      <c r="E517" s="930"/>
      <c r="F517" s="930"/>
      <c r="G517" s="560"/>
      <c r="H517" s="560"/>
      <c r="I517" s="561"/>
      <c r="J517" s="561"/>
      <c r="K517" s="561"/>
      <c r="L517" s="561"/>
      <c r="M517" s="562" t="s">
        <v>709</v>
      </c>
      <c r="Z517" s="590"/>
      <c r="AA517" s="603"/>
      <c r="AB517" s="590"/>
      <c r="AC517" s="590"/>
      <c r="AD517" s="590"/>
    </row>
    <row r="518" spans="1:38" ht="19.5" thickBot="1">
      <c r="A518" s="905"/>
      <c r="B518" s="905"/>
      <c r="C518" s="567"/>
      <c r="D518" s="568"/>
      <c r="E518" s="567"/>
      <c r="F518" s="569"/>
      <c r="M518" s="570"/>
      <c r="Z518" s="590"/>
      <c r="AA518" s="603"/>
      <c r="AB518" s="590"/>
      <c r="AC518" s="590"/>
      <c r="AD518" s="590"/>
    </row>
    <row r="519" spans="1:38" ht="23.25" customHeight="1">
      <c r="A519" s="572" t="s">
        <v>2</v>
      </c>
      <c r="B519" s="906" t="s">
        <v>3</v>
      </c>
      <c r="C519" s="573" t="s">
        <v>2</v>
      </c>
      <c r="D519" s="909" t="s">
        <v>4</v>
      </c>
      <c r="E519" s="911" t="s">
        <v>5</v>
      </c>
      <c r="F519" s="912"/>
      <c r="G519" s="917" t="s">
        <v>6</v>
      </c>
      <c r="H519" s="918"/>
      <c r="I519" s="917" t="s">
        <v>7</v>
      </c>
      <c r="J519" s="918"/>
      <c r="K519" s="917" t="s">
        <v>8</v>
      </c>
      <c r="L519" s="921"/>
      <c r="M519" s="923" t="s">
        <v>9</v>
      </c>
      <c r="Z519" s="590"/>
      <c r="AA519" s="603"/>
      <c r="AB519" s="590"/>
      <c r="AC519" s="590"/>
      <c r="AD519" s="590"/>
    </row>
    <row r="520" spans="1:38" ht="23.25" customHeight="1">
      <c r="A520" s="926" t="s">
        <v>10</v>
      </c>
      <c r="B520" s="907"/>
      <c r="C520" s="574"/>
      <c r="D520" s="910"/>
      <c r="E520" s="913"/>
      <c r="F520" s="914"/>
      <c r="G520" s="919"/>
      <c r="H520" s="920"/>
      <c r="I520" s="919"/>
      <c r="J520" s="920"/>
      <c r="K520" s="919"/>
      <c r="L520" s="922"/>
      <c r="M520" s="924"/>
      <c r="Z520" s="590"/>
      <c r="AA520" s="603"/>
      <c r="AB520" s="590"/>
      <c r="AC520" s="590"/>
      <c r="AD520" s="590"/>
    </row>
    <row r="521" spans="1:38" ht="23.25" customHeight="1">
      <c r="A521" s="926"/>
      <c r="B521" s="907"/>
      <c r="C521" s="577" t="s">
        <v>11</v>
      </c>
      <c r="D521" s="910"/>
      <c r="E521" s="913"/>
      <c r="F521" s="914"/>
      <c r="G521" s="578" t="s">
        <v>12</v>
      </c>
      <c r="H521" s="579" t="s">
        <v>13</v>
      </c>
      <c r="I521" s="578" t="s">
        <v>14</v>
      </c>
      <c r="J521" s="579" t="s">
        <v>13</v>
      </c>
      <c r="K521" s="580" t="s">
        <v>12</v>
      </c>
      <c r="L521" s="579" t="s">
        <v>13</v>
      </c>
      <c r="M521" s="924"/>
      <c r="Z521" s="590"/>
      <c r="AA521" s="603"/>
      <c r="AB521" s="590"/>
      <c r="AC521" s="590"/>
      <c r="AD521" s="590"/>
    </row>
    <row r="522" spans="1:38" ht="23.25" customHeight="1">
      <c r="A522" s="926"/>
      <c r="B522" s="907"/>
      <c r="C522" s="577"/>
      <c r="D522" s="910"/>
      <c r="E522" s="913"/>
      <c r="F522" s="914"/>
      <c r="G522" s="928" t="s">
        <v>15</v>
      </c>
      <c r="H522" s="581" t="s">
        <v>16</v>
      </c>
      <c r="I522" s="928" t="s">
        <v>15</v>
      </c>
      <c r="J522" s="582" t="s">
        <v>17</v>
      </c>
      <c r="K522" s="928" t="s">
        <v>15</v>
      </c>
      <c r="L522" s="583" t="s">
        <v>18</v>
      </c>
      <c r="M522" s="924"/>
      <c r="Z522" s="590"/>
      <c r="AA522" s="603"/>
      <c r="AB522" s="590"/>
      <c r="AC522" s="590"/>
      <c r="AD522" s="590"/>
    </row>
    <row r="523" spans="1:38" ht="23.25" customHeight="1" thickBot="1">
      <c r="A523" s="927"/>
      <c r="B523" s="908"/>
      <c r="C523" s="613" t="s">
        <v>19</v>
      </c>
      <c r="D523" s="584" t="s">
        <v>20</v>
      </c>
      <c r="E523" s="915"/>
      <c r="F523" s="916"/>
      <c r="G523" s="929"/>
      <c r="H523" s="585" t="s">
        <v>21</v>
      </c>
      <c r="I523" s="929"/>
      <c r="J523" s="586" t="s">
        <v>22</v>
      </c>
      <c r="K523" s="929"/>
      <c r="L523" s="587" t="s">
        <v>23</v>
      </c>
      <c r="M523" s="925"/>
      <c r="Z523" s="590"/>
      <c r="AA523" s="603"/>
      <c r="AB523" s="590"/>
      <c r="AC523" s="590"/>
      <c r="AD523" s="590"/>
    </row>
    <row r="524" spans="1:38" s="591" customFormat="1" ht="24" customHeight="1">
      <c r="A524" s="900" t="str">
        <f>IF(ISBLANK(【入力シート】栽培計画書!$B$61),"",(【入力シート】栽培計画書!$B$61))</f>
        <v/>
      </c>
      <c r="B524" s="864" t="str">
        <f>IF(ISBLANK(【入力シート】栽培計画書!$C$61),"",(【入力シート】栽培計画書!$C$61))</f>
        <v/>
      </c>
      <c r="C524" s="867" t="str">
        <f>IF(ISBLANK(【入力シート】栽培計画書!$D$61),"",(【入力シート】栽培計画書!$D$61))</f>
        <v/>
      </c>
      <c r="D524" s="870" t="str">
        <f>IF(ISBLANK(【入力シート】栽培計画書!$F$61),"",(【入力シート】栽培計画書!$F$61))</f>
        <v/>
      </c>
      <c r="E524" s="659" t="str">
        <f>IF(ISBLANK(【入力シート】栽培計画書!$G$61),"",(【入力シート】栽培計画書!$G$61))</f>
        <v/>
      </c>
      <c r="F524" s="589" t="s">
        <v>878</v>
      </c>
      <c r="G524" s="873" t="str">
        <f>IF(ISBLANK(【入力シート】栽培計画書!$I$61),"",(【入力シート】栽培計画書!$I$61))</f>
        <v/>
      </c>
      <c r="H524" s="899" t="str">
        <f>IF(ISBLANK(【入力シート】栽培計画書!$J$61),"",IF(OR(【入力シート】栽培計画書!$I$61=List!$E$2,【入力シート】栽培計画書!$I$61=List!$E$4),【入力シート】栽培計画書!$J$61&amp;"kg/10a",IF(【入力シート】栽培計画書!$I$61=List!$E$3,"播種量"&amp;【入力シート】栽培計画書!$J$61&amp;"kg/10a","")))</f>
        <v/>
      </c>
      <c r="I524" s="873" t="str">
        <f>IF(ISBLANK(【入力シート】栽培計画書!$N$61),"",(【入力シート】栽培計画書!$N$61))</f>
        <v/>
      </c>
      <c r="J524" s="931" t="str">
        <f>IF(ISBLANK(【入力シート】栽培計画書!$P$61),"",(【入力シート】栽培計画書!$P$61))</f>
        <v/>
      </c>
      <c r="K524" s="873" t="str">
        <f>IF(ISBLANK(【入力シート】栽培計画書!$R$61),"",(【入力シート】栽培計画書!$R$61))</f>
        <v/>
      </c>
      <c r="L524" s="934" t="str">
        <f>IF(ISBLANK(【入力シート】栽培計画書!$T$61),"",(【入力シート】栽培計画書!$T$61))</f>
        <v/>
      </c>
      <c r="M524" s="937" t="str">
        <f>IF(ISBLANK(【入力シート】栽培計画書!$V$61),"",(【入力シート】栽培計画書!$V$61))</f>
        <v/>
      </c>
      <c r="N524" s="590"/>
      <c r="O524" s="590"/>
      <c r="P524" s="553"/>
      <c r="Q524" s="553"/>
      <c r="R524" s="553"/>
      <c r="S524" s="553"/>
      <c r="T524" s="553"/>
      <c r="U524" s="553"/>
      <c r="V524" s="553"/>
      <c r="W524" s="553"/>
      <c r="X524" s="553"/>
      <c r="Y524" s="553"/>
      <c r="Z524" s="590"/>
      <c r="AA524" s="603"/>
      <c r="AB524" s="590"/>
      <c r="AC524" s="590"/>
      <c r="AD524" s="590"/>
      <c r="AE524" s="590"/>
      <c r="AF524" s="590"/>
      <c r="AG524" s="590"/>
      <c r="AH524" s="590"/>
      <c r="AI524" s="590"/>
      <c r="AJ524" s="590"/>
      <c r="AK524" s="590"/>
      <c r="AL524" s="590"/>
    </row>
    <row r="525" spans="1:38" s="591" customFormat="1" ht="12" customHeight="1">
      <c r="A525" s="901"/>
      <c r="B525" s="865" t="str">
        <f>IF(ISBLANK(【入力シート】栽培計画書!$B$6),"",(【入力シート】栽培計画書!$B$6))</f>
        <v/>
      </c>
      <c r="C525" s="868" t="str">
        <f>IF(ISBLANK(【入力シート】栽培計画書!$B$6),"",(【入力シート】栽培計画書!$B$6))</f>
        <v/>
      </c>
      <c r="D525" s="871" t="str">
        <f>IF(ISBLANK(【入力シート】栽培計画書!$B$6),"",(【入力シート】栽培計画書!$B$6))</f>
        <v/>
      </c>
      <c r="E525" s="875" t="s">
        <v>879</v>
      </c>
      <c r="F525" s="876"/>
      <c r="G525" s="874" t="str">
        <f>IF(ISBLANK(【入力シート】栽培計画書!$B$6),"",(【入力シート】栽培計画書!$B$6))</f>
        <v/>
      </c>
      <c r="H525" s="879" t="str">
        <f>IF(ISBLANK(【入力シート】栽培計画書!$B$6),"",(【入力シート】栽培計画書!$B$6))</f>
        <v/>
      </c>
      <c r="I525" s="874" t="str">
        <f>IF(ISBLANK(【入力シート】栽培計画書!$B$6),"",(【入力シート】栽培計画書!$B$6))</f>
        <v/>
      </c>
      <c r="J525" s="932" t="str">
        <f>IF(ISBLANK(【入力シート】栽培計画書!$B$6),"",(【入力シート】栽培計画書!$B$6))</f>
        <v/>
      </c>
      <c r="K525" s="874" t="str">
        <f>IF(ISBLANK(【入力シート】栽培計画書!$B$6),"",(【入力シート】栽培計画書!$B$6))</f>
        <v/>
      </c>
      <c r="L525" s="935" t="str">
        <f>IF(ISBLANK(【入力シート】栽培計画書!$B$6),"",(【入力シート】栽培計画書!$B$6))</f>
        <v/>
      </c>
      <c r="M525" s="938" t="str">
        <f>IF(ISBLANK(【入力シート】栽培計画書!$B$6),"",(【入力シート】栽培計画書!$B$6))</f>
        <v/>
      </c>
      <c r="N525" s="590"/>
      <c r="O525" s="590"/>
      <c r="P525" s="553"/>
      <c r="Q525" s="553"/>
      <c r="R525" s="553"/>
      <c r="S525" s="553"/>
      <c r="T525" s="553"/>
      <c r="U525" s="553"/>
      <c r="V525" s="553"/>
      <c r="W525" s="553"/>
      <c r="X525" s="553"/>
      <c r="Y525" s="553"/>
      <c r="Z525" s="590"/>
      <c r="AA525" s="603"/>
      <c r="AB525" s="590"/>
      <c r="AC525" s="590"/>
      <c r="AD525" s="590"/>
      <c r="AE525" s="590"/>
      <c r="AF525" s="590"/>
      <c r="AG525" s="590"/>
      <c r="AH525" s="590"/>
      <c r="AI525" s="590"/>
      <c r="AJ525" s="590"/>
      <c r="AK525" s="590"/>
      <c r="AL525" s="590"/>
    </row>
    <row r="526" spans="1:38" s="591" customFormat="1" ht="12" customHeight="1">
      <c r="A526" s="901"/>
      <c r="B526" s="865" t="str">
        <f>IF(ISBLANK(【入力シート】栽培計画書!$B$6),"",(【入力シート】栽培計画書!$B$6))</f>
        <v/>
      </c>
      <c r="C526" s="869" t="str">
        <f>IF(ISBLANK(【入力シート】栽培計画書!$B$6),"",(【入力シート】栽培計画書!$B$6))</f>
        <v/>
      </c>
      <c r="D526" s="871" t="str">
        <f>IF(ISBLANK(【入力シート】栽培計画書!$B$6),"",(【入力シート】栽培計画書!$B$6))</f>
        <v/>
      </c>
      <c r="E526" s="875"/>
      <c r="F526" s="876"/>
      <c r="G526" s="877" t="str">
        <f>IF(ISBLANK(【入力シート】栽培計画書!$K$61),"",(【入力シート】栽培計画書!$K$61))</f>
        <v/>
      </c>
      <c r="H526" s="879" t="str">
        <f>IF(ISBLANK(【入力シート】栽培計画書!$L$61),"",IF(OR(【入力シート】栽培計画書!$K$61=List!$E$2,【入力シート】栽培計画書!$K$61=List!$E$4),【入力シート】栽培計画書!$L$61&amp;"kg/10a",IF(【入力シート】栽培計画書!$K$61=List!$E$3,"播種量"&amp;【入力シート】栽培計画書!$L$61&amp;"kg/10a","")))</f>
        <v/>
      </c>
      <c r="I526" s="877" t="str">
        <f>IF(ISBLANK(【入力シート】栽培計画書!$O$61),"",(【入力シート】栽培計画書!$O$61))</f>
        <v/>
      </c>
      <c r="J526" s="932" t="str">
        <f>IF(ISBLANK(【入力シート】栽培計画書!$N$6),"",(【入力シート】栽培計画書!$N$6))</f>
        <v/>
      </c>
      <c r="K526" s="877" t="str">
        <f>IF(ISBLANK(【入力シート】栽培計画書!$S$61),"",(【入力シート】栽培計画書!$S$61))</f>
        <v/>
      </c>
      <c r="L526" s="935" t="str">
        <f>IF(ISBLANK(【入力シート】栽培計画書!$N$6),"",(【入力シート】栽培計画書!$N$6))</f>
        <v/>
      </c>
      <c r="M526" s="938" t="str">
        <f>IF(ISBLANK(【入力シート】栽培計画書!$B$6),"",(【入力シート】栽培計画書!$B$6))</f>
        <v/>
      </c>
      <c r="N526" s="590"/>
      <c r="O526" s="590"/>
      <c r="P526" s="553"/>
      <c r="Q526" s="553"/>
      <c r="R526" s="553"/>
      <c r="S526" s="553"/>
      <c r="T526" s="553"/>
      <c r="U526" s="553"/>
      <c r="V526" s="553"/>
      <c r="W526" s="553"/>
      <c r="X526" s="553"/>
      <c r="Y526" s="553"/>
      <c r="Z526" s="590"/>
      <c r="AA526" s="603"/>
      <c r="AB526" s="590"/>
      <c r="AC526" s="590"/>
      <c r="AD526" s="590"/>
      <c r="AE526" s="590"/>
      <c r="AF526" s="590"/>
      <c r="AG526" s="590"/>
      <c r="AH526" s="590"/>
      <c r="AI526" s="590"/>
      <c r="AJ526" s="590"/>
      <c r="AK526" s="590"/>
      <c r="AL526" s="590"/>
    </row>
    <row r="527" spans="1:38" s="591" customFormat="1" ht="24" customHeight="1">
      <c r="A527" s="901"/>
      <c r="B527" s="865" t="str">
        <f>IF(ISBLANK(【入力シート】栽培計画書!$B$6),"",(【入力シート】栽培計画書!$B$6))</f>
        <v/>
      </c>
      <c r="C527" s="660" t="str">
        <f>IF(ISBLANK(【入力シート】栽培計画書!$E$61),"",(【入力シート】栽培計画書!$E$61))</f>
        <v/>
      </c>
      <c r="D527" s="872" t="str">
        <f>IF(ISBLANK(【入力シート】栽培計画書!$B$6),"",(【入力シート】栽培計画書!$B$6))</f>
        <v/>
      </c>
      <c r="E527" s="661" t="str">
        <f>IF(ISBLANK(【入力シート】栽培計画書!$H$61),"",(【入力シート】栽培計画書!$H$61))</f>
        <v/>
      </c>
      <c r="F527" s="592" t="s">
        <v>878</v>
      </c>
      <c r="G527" s="878" t="str">
        <f>IF(ISBLANK(【入力シート】栽培計画書!$B$6),"",(【入力シート】栽培計画書!$B$6))</f>
        <v/>
      </c>
      <c r="H527" s="880" t="str">
        <f>IF(ISBLANK(【入力シート】栽培計画書!$B$6),"",(【入力シート】栽培計画書!$B$6))</f>
        <v/>
      </c>
      <c r="I527" s="878" t="str">
        <f>IF(ISBLANK(【入力シート】栽培計画書!$B$6),"",(【入力シート】栽培計画書!$B$6))</f>
        <v/>
      </c>
      <c r="J527" s="933" t="str">
        <f>IF(ISBLANK(【入力シート】栽培計画書!$B$6),"",(【入力シート】栽培計画書!$B$6))</f>
        <v/>
      </c>
      <c r="K527" s="878" t="str">
        <f>IF(ISBLANK(【入力シート】栽培計画書!$B$6),"",(【入力シート】栽培計画書!$B$6))</f>
        <v/>
      </c>
      <c r="L527" s="936" t="str">
        <f>IF(ISBLANK(【入力シート】栽培計画書!$B$6),"",(【入力シート】栽培計画書!$B$6))</f>
        <v/>
      </c>
      <c r="M527" s="939" t="str">
        <f>IF(ISBLANK(【入力シート】栽培計画書!$B$6),"",(【入力シート】栽培計画書!$B$6))</f>
        <v/>
      </c>
      <c r="N527" s="590"/>
      <c r="O527" s="662" t="str">
        <f>IF(ISNUMBER(SEARCH("施設", C524)), "施設", IF(ISNUMBER(SEARCH("露地", C524)), "露地", "露地施設"))</f>
        <v>露地施設</v>
      </c>
      <c r="P527" s="590"/>
      <c r="Q527" s="588"/>
      <c r="R527" s="588"/>
      <c r="S527" s="588"/>
      <c r="T527" s="575"/>
      <c r="U527" s="588"/>
      <c r="V527" s="588"/>
      <c r="W527" s="588"/>
      <c r="X527" s="588"/>
      <c r="Y527" s="588"/>
      <c r="Z527" s="590"/>
      <c r="AA527" s="603"/>
      <c r="AB527" s="590"/>
      <c r="AC527" s="590"/>
      <c r="AD527" s="590"/>
      <c r="AE527" s="590"/>
      <c r="AF527" s="590"/>
      <c r="AG527" s="590"/>
      <c r="AH527" s="590"/>
      <c r="AI527" s="590"/>
      <c r="AJ527" s="590"/>
      <c r="AK527" s="590"/>
      <c r="AL527" s="590"/>
    </row>
    <row r="528" spans="1:38" s="591" customFormat="1" ht="44.1" customHeight="1">
      <c r="A528" s="901"/>
      <c r="B528" s="865" t="str">
        <f>IF(ISBLANK(【入力シート】栽培計画書!$B$6),"",(【入力シート】栽培計画書!$B$6))</f>
        <v/>
      </c>
      <c r="C528" s="892" t="s">
        <v>880</v>
      </c>
      <c r="D528" s="893"/>
      <c r="E528" s="894"/>
      <c r="F528" s="895"/>
      <c r="G528" s="896" t="str">
        <f>IF(ISBLANK(【入力シート】栽培計画書!$M$61),"",(【入力シート】栽培計画書!$M$61))</f>
        <v/>
      </c>
      <c r="H528" s="897"/>
      <c r="I528" s="897"/>
      <c r="J528" s="897"/>
      <c r="K528" s="897"/>
      <c r="L528" s="897"/>
      <c r="M528" s="898"/>
      <c r="N528" s="590"/>
      <c r="O528" s="590"/>
      <c r="P528" s="590"/>
      <c r="Q528" s="588"/>
      <c r="R528" s="588"/>
      <c r="S528" s="588"/>
      <c r="T528" s="575"/>
      <c r="U528" s="588"/>
      <c r="V528" s="588"/>
      <c r="W528" s="588"/>
      <c r="X528" s="588"/>
      <c r="Y528" s="588"/>
      <c r="Z528" s="590"/>
      <c r="AA528" s="603"/>
      <c r="AB528" s="590"/>
      <c r="AC528" s="590"/>
      <c r="AD528" s="590"/>
      <c r="AE528" s="590"/>
      <c r="AF528" s="590"/>
      <c r="AG528" s="590"/>
      <c r="AH528" s="590"/>
      <c r="AI528" s="590"/>
      <c r="AJ528" s="590"/>
      <c r="AK528" s="590"/>
      <c r="AL528" s="590"/>
    </row>
    <row r="529" spans="1:38" s="591" customFormat="1" ht="44.1" customHeight="1">
      <c r="A529" s="901"/>
      <c r="B529" s="865" t="str">
        <f>IF(ISBLANK(【入力シート】栽培計画書!$B$6),"",(【入力シート】栽培計画書!$B$6))</f>
        <v/>
      </c>
      <c r="C529" s="881" t="s">
        <v>881</v>
      </c>
      <c r="D529" s="881"/>
      <c r="E529" s="881"/>
      <c r="F529" s="882"/>
      <c r="G529" s="883" t="str">
        <f>IF(ISBLANK(【入力シート】栽培計画書!$Q$61),"",(【入力シート】栽培計画書!$Q$61))</f>
        <v/>
      </c>
      <c r="H529" s="884"/>
      <c r="I529" s="884"/>
      <c r="J529" s="884"/>
      <c r="K529" s="884"/>
      <c r="L529" s="884"/>
      <c r="M529" s="885"/>
      <c r="N529" s="590"/>
      <c r="O529" s="590"/>
      <c r="P529" s="590"/>
      <c r="Q529" s="588"/>
      <c r="R529" s="588"/>
      <c r="S529" s="588"/>
      <c r="T529" s="575"/>
      <c r="U529" s="588"/>
      <c r="V529" s="588"/>
      <c r="W529" s="588"/>
      <c r="X529" s="588"/>
      <c r="Y529" s="588"/>
      <c r="Z529" s="590"/>
      <c r="AA529" s="603"/>
      <c r="AB529" s="590"/>
      <c r="AC529" s="590"/>
      <c r="AD529" s="590"/>
      <c r="AE529" s="590"/>
      <c r="AF529" s="590"/>
      <c r="AG529" s="590"/>
      <c r="AH529" s="590"/>
      <c r="AI529" s="590"/>
      <c r="AJ529" s="590"/>
      <c r="AK529" s="590"/>
      <c r="AL529" s="590"/>
    </row>
    <row r="530" spans="1:38" s="591" customFormat="1" ht="44.1" customHeight="1" thickBot="1">
      <c r="A530" s="902"/>
      <c r="B530" s="866" t="str">
        <f>IF(ISBLANK(【入力シート】栽培計画書!$B$6),"",(【入力シート】栽培計画書!$B$6))</f>
        <v/>
      </c>
      <c r="C530" s="886" t="s">
        <v>882</v>
      </c>
      <c r="D530" s="887"/>
      <c r="E530" s="887"/>
      <c r="F530" s="888"/>
      <c r="G530" s="889" t="str">
        <f>IF(ISBLANK(【入力シート】栽培計画書!$U$61),"",(【入力シート】栽培計画書!$U$61))</f>
        <v/>
      </c>
      <c r="H530" s="890"/>
      <c r="I530" s="890"/>
      <c r="J530" s="890"/>
      <c r="K530" s="890"/>
      <c r="L530" s="890"/>
      <c r="M530" s="891"/>
      <c r="N530" s="590"/>
      <c r="O530" s="590"/>
      <c r="P530" s="590"/>
      <c r="Q530" s="588"/>
      <c r="R530" s="588"/>
      <c r="S530" s="588"/>
      <c r="T530" s="575"/>
      <c r="U530" s="588"/>
      <c r="V530" s="588"/>
      <c r="W530" s="588"/>
      <c r="X530" s="588"/>
      <c r="Y530" s="588"/>
      <c r="Z530" s="590"/>
      <c r="AA530" s="603"/>
      <c r="AB530" s="590"/>
      <c r="AC530" s="590"/>
      <c r="AD530" s="590"/>
      <c r="AE530" s="590"/>
      <c r="AF530" s="590"/>
      <c r="AG530" s="590"/>
      <c r="AH530" s="590"/>
      <c r="AI530" s="590"/>
      <c r="AJ530" s="590"/>
      <c r="AK530" s="590"/>
      <c r="AL530" s="590"/>
    </row>
    <row r="531" spans="1:38" s="591" customFormat="1" ht="24" customHeight="1">
      <c r="A531" s="900" t="str">
        <f>IF(ISBLANK(【入力シート】栽培計画書!$B$62),"",(【入力シート】栽培計画書!$B$62))</f>
        <v/>
      </c>
      <c r="B531" s="864" t="str">
        <f>IF(ISBLANK(【入力シート】栽培計画書!$C$62),"",(【入力シート】栽培計画書!$C$62))</f>
        <v/>
      </c>
      <c r="C531" s="867" t="str">
        <f>IF(ISBLANK(【入力シート】栽培計画書!$D$62),"",(【入力シート】栽培計画書!$D$62))</f>
        <v/>
      </c>
      <c r="D531" s="870" t="str">
        <f>IF(ISBLANK(【入力シート】栽培計画書!$F$62),"",(【入力シート】栽培計画書!$F$62))</f>
        <v/>
      </c>
      <c r="E531" s="659" t="str">
        <f>IF(ISBLANK(【入力シート】栽培計画書!$G$62),"",(【入力シート】栽培計画書!$G$62))</f>
        <v/>
      </c>
      <c r="F531" s="589" t="s">
        <v>878</v>
      </c>
      <c r="G531" s="873" t="str">
        <f>IF(ISBLANK(【入力シート】栽培計画書!$I$62),"",(【入力シート】栽培計画書!$I$62))</f>
        <v/>
      </c>
      <c r="H531" s="899" t="str">
        <f>IF(ISBLANK(【入力シート】栽培計画書!$J$62),"",IF(OR(【入力シート】栽培計画書!$I$62=List!$E$2,【入力シート】栽培計画書!$I$62=List!$E$4),【入力シート】栽培計画書!$J$62&amp;"kg/10a",IF(【入力シート】栽培計画書!$I$62=List!$E$3,"播種量"&amp;【入力シート】栽培計画書!$J$62&amp;"kg/10a","")))</f>
        <v/>
      </c>
      <c r="I531" s="873" t="str">
        <f>IF(ISBLANK(【入力シート】栽培計画書!$N$62),"",(【入力シート】栽培計画書!$N$62))</f>
        <v/>
      </c>
      <c r="J531" s="931" t="str">
        <f>IF(ISBLANK(【入力シート】栽培計画書!$P$62),"",(【入力シート】栽培計画書!$P$62))</f>
        <v/>
      </c>
      <c r="K531" s="873" t="str">
        <f>IF(ISBLANK(【入力シート】栽培計画書!$R$62),"",(【入力シート】栽培計画書!$R$62))</f>
        <v/>
      </c>
      <c r="L531" s="934" t="str">
        <f>IF(ISBLANK(【入力シート】栽培計画書!$T$62),"",(【入力シート】栽培計画書!$T$62))</f>
        <v/>
      </c>
      <c r="M531" s="937" t="str">
        <f>IF(ISBLANK(【入力シート】栽培計画書!$V$62),"",(【入力シート】栽培計画書!$V$62))</f>
        <v/>
      </c>
      <c r="N531" s="590"/>
      <c r="O531" s="590"/>
      <c r="P531" s="590"/>
      <c r="Q531" s="588"/>
      <c r="R531" s="588"/>
      <c r="S531" s="588"/>
      <c r="T531" s="575"/>
      <c r="U531" s="588"/>
      <c r="V531" s="588"/>
      <c r="W531" s="588"/>
      <c r="X531" s="588"/>
      <c r="Y531" s="588"/>
      <c r="Z531" s="590"/>
      <c r="AA531" s="603"/>
      <c r="AB531" s="590"/>
      <c r="AC531" s="590"/>
      <c r="AD531" s="590"/>
      <c r="AE531" s="590"/>
      <c r="AF531" s="590"/>
      <c r="AG531" s="590"/>
      <c r="AH531" s="590"/>
      <c r="AI531" s="590"/>
      <c r="AJ531" s="590"/>
      <c r="AK531" s="590"/>
      <c r="AL531" s="590"/>
    </row>
    <row r="532" spans="1:38" s="591" customFormat="1" ht="12" customHeight="1">
      <c r="A532" s="901"/>
      <c r="B532" s="865" t="str">
        <f>IF(ISBLANK(【入力シート】栽培計画書!$B$6),"",(【入力シート】栽培計画書!$B$6))</f>
        <v/>
      </c>
      <c r="C532" s="868" t="str">
        <f>IF(ISBLANK(【入力シート】栽培計画書!$B$6),"",(【入力シート】栽培計画書!$B$6))</f>
        <v/>
      </c>
      <c r="D532" s="871" t="str">
        <f>IF(ISBLANK(【入力シート】栽培計画書!$B$6),"",(【入力シート】栽培計画書!$B$6))</f>
        <v/>
      </c>
      <c r="E532" s="875" t="s">
        <v>879</v>
      </c>
      <c r="F532" s="876"/>
      <c r="G532" s="874" t="str">
        <f>IF(ISBLANK(【入力シート】栽培計画書!$B$6),"",(【入力シート】栽培計画書!$B$6))</f>
        <v/>
      </c>
      <c r="H532" s="879" t="str">
        <f>IF(ISBLANK(【入力シート】栽培計画書!$B$6),"",(【入力シート】栽培計画書!$B$6))</f>
        <v/>
      </c>
      <c r="I532" s="874" t="str">
        <f>IF(ISBLANK(【入力シート】栽培計画書!$B$6),"",(【入力シート】栽培計画書!$B$6))</f>
        <v/>
      </c>
      <c r="J532" s="932" t="str">
        <f>IF(ISBLANK(【入力シート】栽培計画書!$B$6),"",(【入力シート】栽培計画書!$B$6))</f>
        <v/>
      </c>
      <c r="K532" s="874" t="str">
        <f>IF(ISBLANK(【入力シート】栽培計画書!$B$6),"",(【入力シート】栽培計画書!$B$6))</f>
        <v/>
      </c>
      <c r="L532" s="935" t="str">
        <f>IF(ISBLANK(【入力シート】栽培計画書!$B$6),"",(【入力シート】栽培計画書!$B$6))</f>
        <v/>
      </c>
      <c r="M532" s="938" t="str">
        <f>IF(ISBLANK(【入力シート】栽培計画書!$B$6),"",(【入力シート】栽培計画書!$B$6))</f>
        <v/>
      </c>
      <c r="N532" s="590"/>
      <c r="O532" s="590"/>
      <c r="P532" s="590"/>
      <c r="Q532" s="588"/>
      <c r="R532" s="588"/>
      <c r="S532" s="588"/>
      <c r="T532" s="575"/>
      <c r="U532" s="588"/>
      <c r="V532" s="588"/>
      <c r="W532" s="588"/>
      <c r="X532" s="588"/>
      <c r="Y532" s="588"/>
      <c r="Z532" s="590"/>
      <c r="AA532" s="603"/>
      <c r="AB532" s="590"/>
      <c r="AC532" s="590"/>
      <c r="AD532" s="590"/>
      <c r="AE532" s="590"/>
      <c r="AF532" s="590"/>
      <c r="AG532" s="590"/>
      <c r="AH532" s="590"/>
      <c r="AI532" s="590"/>
      <c r="AJ532" s="590"/>
      <c r="AK532" s="590"/>
      <c r="AL532" s="590"/>
    </row>
    <row r="533" spans="1:38" s="591" customFormat="1" ht="12" customHeight="1">
      <c r="A533" s="901"/>
      <c r="B533" s="865" t="str">
        <f>IF(ISBLANK(【入力シート】栽培計画書!$B$6),"",(【入力シート】栽培計画書!$B$6))</f>
        <v/>
      </c>
      <c r="C533" s="869" t="str">
        <f>IF(ISBLANK(【入力シート】栽培計画書!$B$6),"",(【入力シート】栽培計画書!$B$6))</f>
        <v/>
      </c>
      <c r="D533" s="871" t="str">
        <f>IF(ISBLANK(【入力シート】栽培計画書!$B$6),"",(【入力シート】栽培計画書!$B$6))</f>
        <v/>
      </c>
      <c r="E533" s="875"/>
      <c r="F533" s="876"/>
      <c r="G533" s="877" t="str">
        <f>IF(ISBLANK(【入力シート】栽培計画書!$K$62),"",(【入力シート】栽培計画書!$K$62))</f>
        <v/>
      </c>
      <c r="H533" s="879" t="str">
        <f>IF(ISBLANK(【入力シート】栽培計画書!$L$62),"",IF(OR(【入力シート】栽培計画書!$K$62=List!$E$2,【入力シート】栽培計画書!$K$62=List!$E$4),【入力シート】栽培計画書!$L$62&amp;"kg/10a",IF(【入力シート】栽培計画書!$K$62=List!$E$3,"播種量"&amp;【入力シート】栽培計画書!$L$62&amp;"kg/10a","")))</f>
        <v/>
      </c>
      <c r="I533" s="877" t="str">
        <f>IF(ISBLANK(【入力シート】栽培計画書!$O$62),"",(【入力シート】栽培計画書!$O$62))</f>
        <v/>
      </c>
      <c r="J533" s="932" t="str">
        <f>IF(ISBLANK(【入力シート】栽培計画書!$N$6),"",(【入力シート】栽培計画書!$N$6))</f>
        <v/>
      </c>
      <c r="K533" s="877" t="str">
        <f>IF(ISBLANK(【入力シート】栽培計画書!$S$62),"",(【入力シート】栽培計画書!$S$62))</f>
        <v/>
      </c>
      <c r="L533" s="935" t="str">
        <f>IF(ISBLANK(【入力シート】栽培計画書!$N$6),"",(【入力シート】栽培計画書!$N$6))</f>
        <v/>
      </c>
      <c r="M533" s="938" t="str">
        <f>IF(ISBLANK(【入力シート】栽培計画書!$B$6),"",(【入力シート】栽培計画書!$B$6))</f>
        <v/>
      </c>
      <c r="N533" s="590"/>
      <c r="O533" s="590"/>
      <c r="P533" s="590"/>
      <c r="Q533" s="588"/>
      <c r="R533" s="588"/>
      <c r="S533" s="588"/>
      <c r="T533" s="575"/>
      <c r="U533" s="588"/>
      <c r="V533" s="588"/>
      <c r="W533" s="588"/>
      <c r="X533" s="588"/>
      <c r="Y533" s="588"/>
      <c r="Z533" s="590"/>
      <c r="AA533" s="603"/>
      <c r="AB533" s="590"/>
      <c r="AC533" s="590"/>
      <c r="AD533" s="590"/>
      <c r="AE533" s="590"/>
      <c r="AF533" s="590"/>
      <c r="AG533" s="590"/>
      <c r="AH533" s="590"/>
      <c r="AI533" s="590"/>
      <c r="AJ533" s="590"/>
      <c r="AK533" s="590"/>
      <c r="AL533" s="590"/>
    </row>
    <row r="534" spans="1:38" s="591" customFormat="1" ht="24" customHeight="1">
      <c r="A534" s="901"/>
      <c r="B534" s="865" t="str">
        <f>IF(ISBLANK(【入力シート】栽培計画書!$B$6),"",(【入力シート】栽培計画書!$B$6))</f>
        <v/>
      </c>
      <c r="C534" s="660" t="str">
        <f>IF(ISBLANK(【入力シート】栽培計画書!$E$62),"",(【入力シート】栽培計画書!$E$62))</f>
        <v/>
      </c>
      <c r="D534" s="872" t="str">
        <f>IF(ISBLANK(【入力シート】栽培計画書!$B$6),"",(【入力シート】栽培計画書!$B$6))</f>
        <v/>
      </c>
      <c r="E534" s="661" t="str">
        <f>IF(ISBLANK(【入力シート】栽培計画書!$H$62),"",(【入力シート】栽培計画書!$H$62))</f>
        <v/>
      </c>
      <c r="F534" s="592" t="s">
        <v>878</v>
      </c>
      <c r="G534" s="878" t="str">
        <f>IF(ISBLANK(【入力シート】栽培計画書!$B$6),"",(【入力シート】栽培計画書!$B$6))</f>
        <v/>
      </c>
      <c r="H534" s="880" t="str">
        <f>IF(ISBLANK(【入力シート】栽培計画書!$B$6),"",(【入力シート】栽培計画書!$B$6))</f>
        <v/>
      </c>
      <c r="I534" s="878" t="str">
        <f>IF(ISBLANK(【入力シート】栽培計画書!$B$6),"",(【入力シート】栽培計画書!$B$6))</f>
        <v/>
      </c>
      <c r="J534" s="933" t="str">
        <f>IF(ISBLANK(【入力シート】栽培計画書!$B$6),"",(【入力シート】栽培計画書!$B$6))</f>
        <v/>
      </c>
      <c r="K534" s="878" t="str">
        <f>IF(ISBLANK(【入力シート】栽培計画書!$B$6),"",(【入力シート】栽培計画書!$B$6))</f>
        <v/>
      </c>
      <c r="L534" s="936" t="str">
        <f>IF(ISBLANK(【入力シート】栽培計画書!$B$6),"",(【入力シート】栽培計画書!$B$6))</f>
        <v/>
      </c>
      <c r="M534" s="939" t="str">
        <f>IF(ISBLANK(【入力シート】栽培計画書!$B$6),"",(【入力シート】栽培計画書!$B$6))</f>
        <v/>
      </c>
      <c r="N534" s="590"/>
      <c r="O534" s="663" t="str">
        <f>IF(ISNUMBER(SEARCH("施設", C531)), "施設", IF(ISNUMBER(SEARCH("露地", C531)), "露地", "露地施設"))</f>
        <v>露地施設</v>
      </c>
      <c r="P534" s="590"/>
      <c r="Q534" s="588"/>
      <c r="R534" s="588"/>
      <c r="S534" s="588"/>
      <c r="T534" s="575"/>
      <c r="U534" s="588"/>
      <c r="V534" s="588"/>
      <c r="W534" s="588"/>
      <c r="X534" s="588"/>
      <c r="Y534" s="588"/>
      <c r="Z534" s="590"/>
      <c r="AA534" s="603"/>
      <c r="AB534" s="590"/>
      <c r="AC534" s="590"/>
      <c r="AD534" s="590"/>
      <c r="AE534" s="590"/>
      <c r="AF534" s="590"/>
      <c r="AG534" s="590"/>
      <c r="AH534" s="590"/>
      <c r="AI534" s="590"/>
      <c r="AJ534" s="590"/>
      <c r="AK534" s="590"/>
      <c r="AL534" s="590"/>
    </row>
    <row r="535" spans="1:38" s="591" customFormat="1" ht="44.1" customHeight="1">
      <c r="A535" s="901"/>
      <c r="B535" s="865" t="str">
        <f>IF(ISBLANK(【入力シート】栽培計画書!$B$6),"",(【入力シート】栽培計画書!$B$6))</f>
        <v/>
      </c>
      <c r="C535" s="892" t="s">
        <v>880</v>
      </c>
      <c r="D535" s="893"/>
      <c r="E535" s="894"/>
      <c r="F535" s="895"/>
      <c r="G535" s="896" t="str">
        <f>IF(ISBLANK(【入力シート】栽培計画書!$M$62),"",(【入力シート】栽培計画書!$M$62))</f>
        <v/>
      </c>
      <c r="H535" s="897"/>
      <c r="I535" s="897"/>
      <c r="J535" s="897"/>
      <c r="K535" s="897"/>
      <c r="L535" s="897"/>
      <c r="M535" s="898"/>
      <c r="N535" s="590"/>
      <c r="O535" s="590"/>
      <c r="P535" s="590"/>
      <c r="Q535" s="588"/>
      <c r="R535" s="588"/>
      <c r="S535" s="588"/>
      <c r="T535" s="575"/>
      <c r="U535" s="588"/>
      <c r="V535" s="588"/>
      <c r="W535" s="588"/>
      <c r="X535" s="588"/>
      <c r="Y535" s="588"/>
      <c r="Z535" s="590"/>
      <c r="AA535" s="603"/>
      <c r="AB535" s="590"/>
      <c r="AC535" s="590"/>
      <c r="AD535" s="590"/>
      <c r="AE535" s="590"/>
      <c r="AF535" s="590"/>
      <c r="AG535" s="590"/>
      <c r="AH535" s="590"/>
      <c r="AI535" s="590"/>
      <c r="AJ535" s="590"/>
      <c r="AK535" s="590"/>
      <c r="AL535" s="590"/>
    </row>
    <row r="536" spans="1:38" s="591" customFormat="1" ht="44.1" customHeight="1">
      <c r="A536" s="901"/>
      <c r="B536" s="865" t="str">
        <f>IF(ISBLANK(【入力シート】栽培計画書!$B$6),"",(【入力シート】栽培計画書!$B$6))</f>
        <v/>
      </c>
      <c r="C536" s="881" t="s">
        <v>881</v>
      </c>
      <c r="D536" s="881"/>
      <c r="E536" s="881"/>
      <c r="F536" s="882"/>
      <c r="G536" s="883" t="str">
        <f>IF(ISBLANK(【入力シート】栽培計画書!$Q$62),"",(【入力シート】栽培計画書!$Q$62))</f>
        <v/>
      </c>
      <c r="H536" s="884"/>
      <c r="I536" s="884"/>
      <c r="J536" s="884"/>
      <c r="K536" s="884"/>
      <c r="L536" s="884"/>
      <c r="M536" s="885"/>
      <c r="N536" s="590"/>
      <c r="O536" s="590"/>
      <c r="P536" s="590"/>
      <c r="Q536" s="590"/>
      <c r="R536" s="590"/>
      <c r="S536" s="590"/>
      <c r="T536" s="590"/>
      <c r="U536" s="590"/>
      <c r="V536" s="590"/>
      <c r="W536" s="590"/>
      <c r="X536" s="590"/>
      <c r="Y536" s="590"/>
      <c r="Z536" s="590"/>
      <c r="AA536" s="603"/>
      <c r="AB536" s="590"/>
      <c r="AC536" s="590"/>
      <c r="AD536" s="590"/>
      <c r="AE536" s="590"/>
      <c r="AF536" s="590"/>
      <c r="AG536" s="590"/>
      <c r="AH536" s="590"/>
      <c r="AI536" s="590"/>
      <c r="AJ536" s="590"/>
      <c r="AK536" s="590"/>
      <c r="AL536" s="590"/>
    </row>
    <row r="537" spans="1:38" s="591" customFormat="1" ht="44.1" customHeight="1" thickBot="1">
      <c r="A537" s="902"/>
      <c r="B537" s="866" t="str">
        <f>IF(ISBLANK(【入力シート】栽培計画書!$B$6),"",(【入力シート】栽培計画書!$B$6))</f>
        <v/>
      </c>
      <c r="C537" s="886" t="s">
        <v>882</v>
      </c>
      <c r="D537" s="887"/>
      <c r="E537" s="887"/>
      <c r="F537" s="888"/>
      <c r="G537" s="889" t="str">
        <f>IF(ISBLANK(【入力シート】栽培計画書!$U$62),"",(【入力シート】栽培計画書!$U$62))</f>
        <v/>
      </c>
      <c r="H537" s="890"/>
      <c r="I537" s="890"/>
      <c r="J537" s="890"/>
      <c r="K537" s="890"/>
      <c r="L537" s="890"/>
      <c r="M537" s="891"/>
      <c r="N537" s="590"/>
      <c r="O537" s="590"/>
      <c r="P537" s="590"/>
      <c r="Q537" s="590"/>
      <c r="R537" s="590"/>
      <c r="S537" s="590"/>
      <c r="T537" s="590"/>
      <c r="U537" s="590"/>
      <c r="V537" s="590"/>
      <c r="W537" s="590"/>
      <c r="X537" s="590"/>
      <c r="Y537" s="590"/>
      <c r="Z537" s="553"/>
      <c r="AA537" s="553"/>
      <c r="AB537" s="553"/>
      <c r="AC537" s="553"/>
      <c r="AD537" s="553"/>
      <c r="AE537" s="590"/>
      <c r="AF537" s="590"/>
      <c r="AG537" s="590"/>
      <c r="AH537" s="597"/>
      <c r="AI537" s="590"/>
      <c r="AJ537" s="590"/>
      <c r="AK537" s="590"/>
      <c r="AL537" s="590"/>
    </row>
    <row r="538" spans="1:38" s="591" customFormat="1" ht="24" customHeight="1">
      <c r="A538" s="900" t="str">
        <f>IF(ISBLANK(【入力シート】栽培計画書!$B$63),"",(【入力シート】栽培計画書!$B$63))</f>
        <v/>
      </c>
      <c r="B538" s="864" t="str">
        <f>IF(ISBLANK(【入力シート】栽培計画書!$C$63),"",(【入力シート】栽培計画書!$C$63))</f>
        <v/>
      </c>
      <c r="C538" s="867" t="str">
        <f>IF(ISBLANK(【入力シート】栽培計画書!$D$63),"",(【入力シート】栽培計画書!$D$63))</f>
        <v/>
      </c>
      <c r="D538" s="870" t="str">
        <f>IF(ISBLANK(【入力シート】栽培計画書!$F$63),"",(【入力シート】栽培計画書!$F$63))</f>
        <v/>
      </c>
      <c r="E538" s="659" t="str">
        <f>IF(ISBLANK(【入力シート】栽培計画書!$G$63),"",(【入力シート】栽培計画書!$G$63))</f>
        <v/>
      </c>
      <c r="F538" s="589" t="s">
        <v>878</v>
      </c>
      <c r="G538" s="873" t="str">
        <f>IF(ISBLANK(【入力シート】栽培計画書!$I$63),"",(【入力シート】栽培計画書!$I$63))</f>
        <v/>
      </c>
      <c r="H538" s="899" t="str">
        <f>IF(ISBLANK(【入力シート】栽培計画書!$J$63),"",IF(OR(【入力シート】栽培計画書!$I$63=List!$E$2,【入力シート】栽培計画書!$I$63=List!$E$4),【入力シート】栽培計画書!$J$63&amp;"kg/10a",IF(【入力シート】栽培計画書!$I$63=List!$E$3,"播種量"&amp;【入力シート】栽培計画書!$J$63&amp;"kg/10a","")))</f>
        <v/>
      </c>
      <c r="I538" s="873" t="str">
        <f>IF(ISBLANK(【入力シート】栽培計画書!$N$63),"",(【入力シート】栽培計画書!$N$63))</f>
        <v/>
      </c>
      <c r="J538" s="931" t="str">
        <f>IF(ISBLANK(【入力シート】栽培計画書!$P$63),"",(【入力シート】栽培計画書!$P$63))</f>
        <v/>
      </c>
      <c r="K538" s="873" t="str">
        <f>IF(ISBLANK(【入力シート】栽培計画書!$R$63),"",(【入力シート】栽培計画書!$R$63))</f>
        <v/>
      </c>
      <c r="L538" s="934" t="str">
        <f>IF(ISBLANK(【入力シート】栽培計画書!$T$63),"",(【入力シート】栽培計画書!$T$63))</f>
        <v/>
      </c>
      <c r="M538" s="937" t="str">
        <f>IF(ISBLANK(【入力シート】栽培計画書!$V$63),"",(【入力シート】栽培計画書!$V$63))</f>
        <v/>
      </c>
      <c r="N538" s="590"/>
      <c r="O538" s="590"/>
      <c r="P538" s="590"/>
      <c r="Q538" s="593"/>
      <c r="R538" s="590"/>
      <c r="S538" s="590"/>
      <c r="T538" s="590"/>
      <c r="U538" s="590"/>
      <c r="V538" s="590"/>
      <c r="W538" s="590"/>
      <c r="X538" s="590"/>
      <c r="Y538" s="590"/>
      <c r="Z538" s="553"/>
      <c r="AA538" s="553"/>
      <c r="AB538" s="553"/>
      <c r="AC538" s="553"/>
      <c r="AD538" s="553"/>
      <c r="AE538" s="590"/>
      <c r="AF538" s="590"/>
      <c r="AG538" s="590"/>
      <c r="AH538" s="590"/>
      <c r="AI538" s="590"/>
      <c r="AJ538" s="590"/>
      <c r="AK538" s="590"/>
      <c r="AL538" s="590"/>
    </row>
    <row r="539" spans="1:38" s="591" customFormat="1" ht="12" customHeight="1">
      <c r="A539" s="901"/>
      <c r="B539" s="865" t="str">
        <f>IF(ISBLANK(【入力シート】栽培計画書!$B$6),"",(【入力シート】栽培計画書!$B$6))</f>
        <v/>
      </c>
      <c r="C539" s="868" t="str">
        <f>IF(ISBLANK(【入力シート】栽培計画書!$B$6),"",(【入力シート】栽培計画書!$B$6))</f>
        <v/>
      </c>
      <c r="D539" s="871" t="str">
        <f>IF(ISBLANK(【入力シート】栽培計画書!$B$6),"",(【入力シート】栽培計画書!$B$6))</f>
        <v/>
      </c>
      <c r="E539" s="875" t="s">
        <v>879</v>
      </c>
      <c r="F539" s="876"/>
      <c r="G539" s="874" t="str">
        <f>IF(ISBLANK(【入力シート】栽培計画書!$B$6),"",(【入力シート】栽培計画書!$B$6))</f>
        <v/>
      </c>
      <c r="H539" s="879" t="str">
        <f>IF(ISBLANK(【入力シート】栽培計画書!$B$6),"",(【入力シート】栽培計画書!$B$6))</f>
        <v/>
      </c>
      <c r="I539" s="874" t="str">
        <f>IF(ISBLANK(【入力シート】栽培計画書!$B$6),"",(【入力シート】栽培計画書!$B$6))</f>
        <v/>
      </c>
      <c r="J539" s="932" t="str">
        <f>IF(ISBLANK(【入力シート】栽培計画書!$B$6),"",(【入力シート】栽培計画書!$B$6))</f>
        <v/>
      </c>
      <c r="K539" s="874" t="str">
        <f>IF(ISBLANK(【入力シート】栽培計画書!$B$6),"",(【入力シート】栽培計画書!$B$6))</f>
        <v/>
      </c>
      <c r="L539" s="935" t="str">
        <f>IF(ISBLANK(【入力シート】栽培計画書!$B$6),"",(【入力シート】栽培計画書!$B$6))</f>
        <v/>
      </c>
      <c r="M539" s="938" t="str">
        <f>IF(ISBLANK(【入力シート】栽培計画書!$B$6),"",(【入力シート】栽培計画書!$B$6))</f>
        <v/>
      </c>
      <c r="N539" s="590"/>
      <c r="O539" s="590"/>
      <c r="P539" s="590"/>
      <c r="Q539" s="590"/>
      <c r="R539" s="590"/>
      <c r="S539" s="590"/>
      <c r="T539" s="590"/>
      <c r="U539" s="590"/>
      <c r="V539" s="590"/>
      <c r="W539" s="590"/>
      <c r="X539" s="590"/>
      <c r="Y539" s="590"/>
      <c r="Z539" s="553"/>
      <c r="AA539" s="553"/>
      <c r="AB539" s="553"/>
      <c r="AC539" s="553"/>
      <c r="AD539" s="553"/>
      <c r="AE539" s="590"/>
      <c r="AF539" s="590"/>
      <c r="AG539" s="590"/>
      <c r="AH539" s="590"/>
      <c r="AI539" s="590"/>
      <c r="AJ539" s="590"/>
      <c r="AK539" s="590"/>
      <c r="AL539" s="590"/>
    </row>
    <row r="540" spans="1:38" s="591" customFormat="1" ht="12" customHeight="1">
      <c r="A540" s="901"/>
      <c r="B540" s="865" t="str">
        <f>IF(ISBLANK(【入力シート】栽培計画書!$B$6),"",(【入力シート】栽培計画書!$B$6))</f>
        <v/>
      </c>
      <c r="C540" s="869" t="str">
        <f>IF(ISBLANK(【入力シート】栽培計画書!$B$6),"",(【入力シート】栽培計画書!$B$6))</f>
        <v/>
      </c>
      <c r="D540" s="871" t="str">
        <f>IF(ISBLANK(【入力シート】栽培計画書!$B$6),"",(【入力シート】栽培計画書!$B$6))</f>
        <v/>
      </c>
      <c r="E540" s="875"/>
      <c r="F540" s="876"/>
      <c r="G540" s="877" t="str">
        <f>IF(ISBLANK(【入力シート】栽培計画書!$K$63),"",(【入力シート】栽培計画書!$K$63))</f>
        <v/>
      </c>
      <c r="H540" s="879" t="str">
        <f>IF(ISBLANK(【入力シート】栽培計画書!$L$63),"",IF(OR(【入力シート】栽培計画書!$K$63=List!$E$2,【入力シート】栽培計画書!$K$63=List!$E$4),【入力シート】栽培計画書!$L$63&amp;"kg/10a",IF(【入力シート】栽培計画書!$K$63=List!$E$3,"播種量"&amp;【入力シート】栽培計画書!$L$63&amp;"kg/10a","")))</f>
        <v/>
      </c>
      <c r="I540" s="877" t="str">
        <f>IF(ISBLANK(【入力シート】栽培計画書!$O$63),"",(【入力シート】栽培計画書!$O$63))</f>
        <v/>
      </c>
      <c r="J540" s="932" t="str">
        <f>IF(ISBLANK(【入力シート】栽培計画書!$N$6),"",(【入力シート】栽培計画書!$N$6))</f>
        <v/>
      </c>
      <c r="K540" s="877" t="str">
        <f>IF(ISBLANK(【入力シート】栽培計画書!$S$63),"",(【入力シート】栽培計画書!$S$63))</f>
        <v/>
      </c>
      <c r="L540" s="935" t="str">
        <f>IF(ISBLANK(【入力シート】栽培計画書!$N$6),"",(【入力シート】栽培計画書!$N$6))</f>
        <v/>
      </c>
      <c r="M540" s="938" t="str">
        <f>IF(ISBLANK(【入力シート】栽培計画書!$B$6),"",(【入力シート】栽培計画書!$B$6))</f>
        <v/>
      </c>
      <c r="N540" s="590"/>
      <c r="O540" s="590"/>
      <c r="P540" s="594"/>
      <c r="Q540" s="595"/>
      <c r="R540" s="595"/>
      <c r="S540" s="595"/>
      <c r="T540" s="595"/>
      <c r="U540" s="595"/>
      <c r="V540" s="595"/>
      <c r="W540" s="595"/>
      <c r="X540" s="595"/>
      <c r="Y540" s="596"/>
      <c r="Z540" s="553"/>
      <c r="AA540" s="553"/>
      <c r="AB540" s="553"/>
      <c r="AC540" s="553"/>
      <c r="AD540" s="553"/>
      <c r="AE540" s="590"/>
      <c r="AF540" s="590"/>
      <c r="AG540" s="590"/>
      <c r="AH540" s="590"/>
      <c r="AI540" s="590"/>
      <c r="AJ540" s="590"/>
      <c r="AK540" s="590"/>
      <c r="AL540" s="590"/>
    </row>
    <row r="541" spans="1:38" s="591" customFormat="1" ht="24" customHeight="1">
      <c r="A541" s="901"/>
      <c r="B541" s="865" t="str">
        <f>IF(ISBLANK(【入力シート】栽培計画書!$B$6),"",(【入力シート】栽培計画書!$B$6))</f>
        <v/>
      </c>
      <c r="C541" s="660" t="str">
        <f>IF(ISBLANK(【入力シート】栽培計画書!$E$63),"",(【入力シート】栽培計画書!$E$63))</f>
        <v/>
      </c>
      <c r="D541" s="872" t="str">
        <f>IF(ISBLANK(【入力シート】栽培計画書!$B$6),"",(【入力シート】栽培計画書!$B$6))</f>
        <v/>
      </c>
      <c r="E541" s="661" t="str">
        <f>IF(ISBLANK(【入力シート】栽培計画書!$H$63),"",(【入力シート】栽培計画書!$H$63))</f>
        <v/>
      </c>
      <c r="F541" s="592" t="s">
        <v>878</v>
      </c>
      <c r="G541" s="878" t="str">
        <f>IF(ISBLANK(【入力シート】栽培計画書!$B$6),"",(【入力シート】栽培計画書!$B$6))</f>
        <v/>
      </c>
      <c r="H541" s="880" t="str">
        <f>IF(ISBLANK(【入力シート】栽培計画書!$B$6),"",(【入力シート】栽培計画書!$B$6))</f>
        <v/>
      </c>
      <c r="I541" s="878" t="str">
        <f>IF(ISBLANK(【入力シート】栽培計画書!$B$6),"",(【入力シート】栽培計画書!$B$6))</f>
        <v/>
      </c>
      <c r="J541" s="933" t="str">
        <f>IF(ISBLANK(【入力シート】栽培計画書!$B$6),"",(【入力シート】栽培計画書!$B$6))</f>
        <v/>
      </c>
      <c r="K541" s="878" t="str">
        <f>IF(ISBLANK(【入力シート】栽培計画書!$B$6),"",(【入力シート】栽培計画書!$B$6))</f>
        <v/>
      </c>
      <c r="L541" s="936" t="str">
        <f>IF(ISBLANK(【入力シート】栽培計画書!$B$6),"",(【入力シート】栽培計画書!$B$6))</f>
        <v/>
      </c>
      <c r="M541" s="939" t="str">
        <f>IF(ISBLANK(【入力シート】栽培計画書!$B$6),"",(【入力シート】栽培計画書!$B$6))</f>
        <v/>
      </c>
      <c r="N541" s="590"/>
      <c r="O541" s="663" t="str">
        <f>IF(ISNUMBER(SEARCH("施設", C538)), "施設", IF(ISNUMBER(SEARCH("露地", C538)), "露地", "露地施設"))</f>
        <v>露地施設</v>
      </c>
      <c r="P541" s="600"/>
      <c r="Q541" s="601"/>
      <c r="R541" s="601"/>
      <c r="S541" s="601"/>
      <c r="T541" s="601"/>
      <c r="U541" s="601"/>
      <c r="V541" s="601"/>
      <c r="W541" s="601"/>
      <c r="X541" s="601"/>
      <c r="Y541" s="602"/>
      <c r="Z541" s="553"/>
      <c r="AA541" s="553"/>
      <c r="AB541" s="553"/>
      <c r="AC541" s="553"/>
      <c r="AD541" s="553"/>
      <c r="AE541" s="590"/>
      <c r="AF541" s="590"/>
      <c r="AG541" s="590"/>
      <c r="AH541" s="590"/>
      <c r="AI541" s="590"/>
      <c r="AJ541" s="590"/>
      <c r="AK541" s="590"/>
      <c r="AL541" s="590"/>
    </row>
    <row r="542" spans="1:38" s="591" customFormat="1" ht="44.1" customHeight="1">
      <c r="A542" s="901"/>
      <c r="B542" s="865" t="str">
        <f>IF(ISBLANK(【入力シート】栽培計画書!$B$6),"",(【入力シート】栽培計画書!$B$6))</f>
        <v/>
      </c>
      <c r="C542" s="892" t="s">
        <v>880</v>
      </c>
      <c r="D542" s="893"/>
      <c r="E542" s="894"/>
      <c r="F542" s="895"/>
      <c r="G542" s="896" t="str">
        <f>IF(ISBLANK(【入力シート】栽培計画書!$M$63),"",(【入力シート】栽培計画書!$M$63))</f>
        <v/>
      </c>
      <c r="H542" s="897"/>
      <c r="I542" s="897"/>
      <c r="J542" s="897"/>
      <c r="K542" s="897"/>
      <c r="L542" s="897"/>
      <c r="M542" s="898"/>
      <c r="N542" s="590"/>
      <c r="O542" s="590"/>
      <c r="P542" s="600"/>
      <c r="Q542" s="601"/>
      <c r="R542" s="601"/>
      <c r="S542" s="601"/>
      <c r="T542" s="601"/>
      <c r="U542" s="601"/>
      <c r="V542" s="601"/>
      <c r="W542" s="601"/>
      <c r="X542" s="601"/>
      <c r="Y542" s="602"/>
      <c r="Z542" s="553"/>
      <c r="AA542" s="553"/>
      <c r="AB542" s="553"/>
      <c r="AC542" s="553"/>
      <c r="AD542" s="553"/>
      <c r="AE542" s="590"/>
      <c r="AF542" s="590"/>
      <c r="AG542" s="590"/>
      <c r="AH542" s="590"/>
      <c r="AI542" s="590"/>
      <c r="AJ542" s="590"/>
      <c r="AK542" s="590"/>
      <c r="AL542" s="590"/>
    </row>
    <row r="543" spans="1:38" s="591" customFormat="1" ht="44.1" customHeight="1">
      <c r="A543" s="901"/>
      <c r="B543" s="865" t="str">
        <f>IF(ISBLANK(【入力シート】栽培計画書!$B$6),"",(【入力シート】栽培計画書!$B$6))</f>
        <v/>
      </c>
      <c r="C543" s="881" t="s">
        <v>881</v>
      </c>
      <c r="D543" s="881"/>
      <c r="E543" s="881"/>
      <c r="F543" s="882"/>
      <c r="G543" s="883" t="str">
        <f>IF(ISBLANK(【入力シート】栽培計画書!$Q$63),"",(【入力シート】栽培計画書!$Q$63))</f>
        <v/>
      </c>
      <c r="H543" s="884"/>
      <c r="I543" s="884"/>
      <c r="J543" s="884"/>
      <c r="K543" s="884"/>
      <c r="L543" s="884"/>
      <c r="M543" s="885"/>
      <c r="N543" s="590"/>
      <c r="O543" s="590"/>
      <c r="P543" s="600"/>
      <c r="Q543" s="601"/>
      <c r="R543" s="601"/>
      <c r="S543" s="601"/>
      <c r="T543" s="601"/>
      <c r="U543" s="601"/>
      <c r="V543" s="601"/>
      <c r="W543" s="601"/>
      <c r="X543" s="601"/>
      <c r="Y543" s="602"/>
      <c r="Z543" s="553"/>
      <c r="AA543" s="553"/>
      <c r="AB543" s="553"/>
      <c r="AC543" s="553"/>
      <c r="AD543" s="553"/>
      <c r="AE543" s="590"/>
      <c r="AF543" s="590"/>
      <c r="AG543" s="590"/>
      <c r="AH543" s="590"/>
      <c r="AI543" s="590"/>
      <c r="AJ543" s="590"/>
      <c r="AK543" s="590"/>
      <c r="AL543" s="590"/>
    </row>
    <row r="544" spans="1:38" s="591" customFormat="1" ht="44.1" customHeight="1" thickBot="1">
      <c r="A544" s="902"/>
      <c r="B544" s="866" t="str">
        <f>IF(ISBLANK(【入力シート】栽培計画書!$B$6),"",(【入力シート】栽培計画書!$B$6))</f>
        <v/>
      </c>
      <c r="C544" s="886" t="s">
        <v>882</v>
      </c>
      <c r="D544" s="887"/>
      <c r="E544" s="887"/>
      <c r="F544" s="888"/>
      <c r="G544" s="889" t="str">
        <f>IF(ISBLANK(【入力シート】栽培計画書!$U$63),"",(【入力シート】栽培計画書!$U$63))</f>
        <v/>
      </c>
      <c r="H544" s="890"/>
      <c r="I544" s="890"/>
      <c r="J544" s="890"/>
      <c r="K544" s="890"/>
      <c r="L544" s="890"/>
      <c r="M544" s="891"/>
      <c r="N544" s="590"/>
      <c r="O544" s="590"/>
      <c r="P544" s="600"/>
      <c r="Q544" s="601"/>
      <c r="R544" s="601"/>
      <c r="S544" s="601"/>
      <c r="T544" s="601"/>
      <c r="U544" s="601"/>
      <c r="V544" s="601"/>
      <c r="W544" s="601"/>
      <c r="X544" s="601"/>
      <c r="Y544" s="602"/>
      <c r="Z544" s="553"/>
      <c r="AA544" s="553"/>
      <c r="AB544" s="553"/>
      <c r="AC544" s="553"/>
      <c r="AD544" s="553"/>
      <c r="AE544" s="590"/>
      <c r="AF544" s="590"/>
      <c r="AG544" s="590"/>
      <c r="AH544" s="590"/>
      <c r="AI544" s="590"/>
      <c r="AJ544" s="590"/>
      <c r="AK544" s="590"/>
      <c r="AL544" s="590"/>
    </row>
    <row r="545" spans="1:38" s="591" customFormat="1" ht="24" customHeight="1">
      <c r="A545" s="900" t="str">
        <f>IF(ISBLANK(【入力シート】栽培計画書!$B$64),"",(【入力シート】栽培計画書!$B$64))</f>
        <v/>
      </c>
      <c r="B545" s="864" t="str">
        <f>IF(ISBLANK(【入力シート】栽培計画書!$C$64),"",(【入力シート】栽培計画書!$C$64))</f>
        <v/>
      </c>
      <c r="C545" s="867" t="str">
        <f>IF(ISBLANK(【入力シート】栽培計画書!$D$64),"",(【入力シート】栽培計画書!$D$64))</f>
        <v/>
      </c>
      <c r="D545" s="870" t="str">
        <f>IF(ISBLANK(【入力シート】栽培計画書!$F$64),"",(【入力シート】栽培計画書!$F$64))</f>
        <v/>
      </c>
      <c r="E545" s="659" t="str">
        <f>IF(ISBLANK(【入力シート】栽培計画書!$G$64),"",(【入力シート】栽培計画書!$G$64))</f>
        <v/>
      </c>
      <c r="F545" s="589" t="s">
        <v>878</v>
      </c>
      <c r="G545" s="873" t="str">
        <f>IF(ISBLANK(【入力シート】栽培計画書!$I$64),"",(【入力シート】栽培計画書!$I$64))</f>
        <v/>
      </c>
      <c r="H545" s="899" t="str">
        <f>IF(ISBLANK(【入力シート】栽培計画書!$J$64),"",IF(OR(【入力シート】栽培計画書!$I$64=List!$E$2,【入力シート】栽培計画書!$I$64=List!$E$4),【入力シート】栽培計画書!$J$64&amp;"kg/10a",IF(【入力シート】栽培計画書!$I$64=List!$E$3,"播種量"&amp;【入力シート】栽培計画書!$J$64&amp;"kg/10a","")))</f>
        <v/>
      </c>
      <c r="I545" s="873" t="str">
        <f>IF(ISBLANK(【入力シート】栽培計画書!$N$64),"",(【入力シート】栽培計画書!$N$64))</f>
        <v/>
      </c>
      <c r="J545" s="931" t="str">
        <f>IF(ISBLANK(【入力シート】栽培計画書!$P$64),"",(【入力シート】栽培計画書!$P$64))</f>
        <v/>
      </c>
      <c r="K545" s="873" t="str">
        <f>IF(ISBLANK(【入力シート】栽培計画書!$R$64),"",(【入力シート】栽培計画書!$R$64))</f>
        <v/>
      </c>
      <c r="L545" s="934" t="str">
        <f>IF(ISBLANK(【入力シート】栽培計画書!$T$64),"",(【入力シート】栽培計画書!$T$64))</f>
        <v/>
      </c>
      <c r="M545" s="937" t="str">
        <f>IF(ISBLANK(【入力シート】栽培計画書!$V$64),"",(【入力シート】栽培計画書!$V$64))</f>
        <v/>
      </c>
      <c r="N545" s="590"/>
      <c r="O545" s="590"/>
      <c r="P545" s="604"/>
      <c r="Q545" s="595"/>
      <c r="R545" s="595"/>
      <c r="S545" s="595"/>
      <c r="T545" s="595"/>
      <c r="U545" s="595"/>
      <c r="V545" s="595"/>
      <c r="W545" s="595"/>
      <c r="X545" s="595"/>
      <c r="Y545" s="596"/>
      <c r="Z545" s="553"/>
      <c r="AA545" s="553"/>
      <c r="AB545" s="553"/>
      <c r="AC545" s="553"/>
      <c r="AD545" s="553"/>
      <c r="AE545" s="590"/>
      <c r="AF545" s="590"/>
      <c r="AG545" s="590"/>
      <c r="AH545" s="590"/>
      <c r="AI545" s="590"/>
      <c r="AJ545" s="590"/>
      <c r="AK545" s="590"/>
      <c r="AL545" s="590"/>
    </row>
    <row r="546" spans="1:38" s="591" customFormat="1" ht="12" customHeight="1">
      <c r="A546" s="901"/>
      <c r="B546" s="865" t="str">
        <f>IF(ISBLANK(【入力シート】栽培計画書!$B$6),"",(【入力シート】栽培計画書!$B$6))</f>
        <v/>
      </c>
      <c r="C546" s="868" t="str">
        <f>IF(ISBLANK(【入力シート】栽培計画書!$B$6),"",(【入力シート】栽培計画書!$B$6))</f>
        <v/>
      </c>
      <c r="D546" s="871" t="str">
        <f>IF(ISBLANK(【入力シート】栽培計画書!$B$6),"",(【入力シート】栽培計画書!$B$6))</f>
        <v/>
      </c>
      <c r="E546" s="875" t="s">
        <v>879</v>
      </c>
      <c r="F546" s="876"/>
      <c r="G546" s="874" t="str">
        <f>IF(ISBLANK(【入力シート】栽培計画書!$B$6),"",(【入力シート】栽培計画書!$B$6))</f>
        <v/>
      </c>
      <c r="H546" s="879" t="str">
        <f>IF(ISBLANK(【入力シート】栽培計画書!$B$6),"",(【入力シート】栽培計画書!$B$6))</f>
        <v/>
      </c>
      <c r="I546" s="874" t="str">
        <f>IF(ISBLANK(【入力シート】栽培計画書!$B$6),"",(【入力シート】栽培計画書!$B$6))</f>
        <v/>
      </c>
      <c r="J546" s="932" t="str">
        <f>IF(ISBLANK(【入力シート】栽培計画書!$B$6),"",(【入力シート】栽培計画書!$B$6))</f>
        <v/>
      </c>
      <c r="K546" s="874" t="str">
        <f>IF(ISBLANK(【入力シート】栽培計画書!$B$6),"",(【入力シート】栽培計画書!$B$6))</f>
        <v/>
      </c>
      <c r="L546" s="935" t="str">
        <f>IF(ISBLANK(【入力シート】栽培計画書!$B$6),"",(【入力シート】栽培計画書!$B$6))</f>
        <v/>
      </c>
      <c r="M546" s="938" t="str">
        <f>IF(ISBLANK(【入力シート】栽培計画書!$B$6),"",(【入力シート】栽培計画書!$B$6))</f>
        <v/>
      </c>
      <c r="N546" s="590"/>
      <c r="O546" s="590"/>
      <c r="P546" s="600"/>
      <c r="Q546" s="601"/>
      <c r="R546" s="601"/>
      <c r="S546" s="605"/>
      <c r="T546" s="605"/>
      <c r="U546" s="605"/>
      <c r="V546" s="605"/>
      <c r="W546" s="605"/>
      <c r="X546" s="605"/>
      <c r="Y546" s="605"/>
      <c r="Z546" s="553"/>
      <c r="AA546" s="553"/>
      <c r="AB546" s="553"/>
      <c r="AC546" s="553"/>
      <c r="AD546" s="553"/>
      <c r="AE546" s="590"/>
      <c r="AF546" s="590"/>
      <c r="AG546" s="590"/>
      <c r="AH546" s="590"/>
      <c r="AI546" s="590"/>
      <c r="AJ546" s="590"/>
      <c r="AK546" s="590"/>
      <c r="AL546" s="590"/>
    </row>
    <row r="547" spans="1:38" s="591" customFormat="1" ht="12" customHeight="1">
      <c r="A547" s="901"/>
      <c r="B547" s="865" t="str">
        <f>IF(ISBLANK(【入力シート】栽培計画書!$B$6),"",(【入力シート】栽培計画書!$B$6))</f>
        <v/>
      </c>
      <c r="C547" s="869" t="str">
        <f>IF(ISBLANK(【入力シート】栽培計画書!$B$6),"",(【入力シート】栽培計画書!$B$6))</f>
        <v/>
      </c>
      <c r="D547" s="871" t="str">
        <f>IF(ISBLANK(【入力シート】栽培計画書!$B$6),"",(【入力シート】栽培計画書!$B$6))</f>
        <v/>
      </c>
      <c r="E547" s="875"/>
      <c r="F547" s="876"/>
      <c r="G547" s="877" t="str">
        <f>IF(ISBLANK(【入力シート】栽培計画書!$K$64),"",(【入力シート】栽培計画書!$K$64))</f>
        <v/>
      </c>
      <c r="H547" s="879" t="str">
        <f>IF(ISBLANK(【入力シート】栽培計画書!$L$64),"",IF(OR(【入力シート】栽培計画書!$K$64=List!$E$2,【入力シート】栽培計画書!$K$64=List!$E$4),【入力シート】栽培計画書!$L$64&amp;"kg/10a",IF(【入力シート】栽培計画書!$K$64=List!$E$3,"播種量"&amp;【入力シート】栽培計画書!$L$64&amp;"kg/10a","")))</f>
        <v/>
      </c>
      <c r="I547" s="877" t="str">
        <f>IF(ISBLANK(【入力シート】栽培計画書!$O$64),"",(【入力シート】栽培計画書!$O$64))</f>
        <v/>
      </c>
      <c r="J547" s="932" t="str">
        <f>IF(ISBLANK(【入力シート】栽培計画書!$N$6),"",(【入力シート】栽培計画書!$N$6))</f>
        <v/>
      </c>
      <c r="K547" s="877" t="str">
        <f>IF(ISBLANK(【入力シート】栽培計画書!$S$64),"",(【入力シート】栽培計画書!$S$64))</f>
        <v/>
      </c>
      <c r="L547" s="935" t="str">
        <f>IF(ISBLANK(【入力シート】栽培計画書!$N$6),"",(【入力シート】栽培計画書!$N$6))</f>
        <v/>
      </c>
      <c r="M547" s="938" t="str">
        <f>IF(ISBLANK(【入力シート】栽培計画書!$B$6),"",(【入力シート】栽培計画書!$B$6))</f>
        <v/>
      </c>
      <c r="N547" s="590"/>
      <c r="O547" s="590"/>
      <c r="P547" s="600"/>
      <c r="Q547" s="601"/>
      <c r="R547" s="601"/>
      <c r="S547" s="606"/>
      <c r="T547" s="601"/>
      <c r="U547" s="601"/>
      <c r="V547" s="601"/>
      <c r="W547" s="601"/>
      <c r="X547" s="601"/>
      <c r="Y547" s="602"/>
      <c r="Z547" s="553"/>
      <c r="AA547" s="553"/>
      <c r="AB547" s="553"/>
      <c r="AC547" s="553"/>
      <c r="AD547" s="553"/>
      <c r="AE547" s="590"/>
      <c r="AF547" s="590"/>
      <c r="AG547" s="590"/>
      <c r="AH547" s="590"/>
      <c r="AI547" s="590"/>
      <c r="AJ547" s="590"/>
      <c r="AK547" s="590"/>
      <c r="AL547" s="590"/>
    </row>
    <row r="548" spans="1:38" s="591" customFormat="1" ht="24" customHeight="1">
      <c r="A548" s="901"/>
      <c r="B548" s="865" t="str">
        <f>IF(ISBLANK(【入力シート】栽培計画書!$B$6),"",(【入力シート】栽培計画書!$B$6))</f>
        <v/>
      </c>
      <c r="C548" s="660" t="str">
        <f>IF(ISBLANK(【入力シート】栽培計画書!$E$64),"",(【入力シート】栽培計画書!$E$64))</f>
        <v/>
      </c>
      <c r="D548" s="872" t="str">
        <f>IF(ISBLANK(【入力シート】栽培計画書!$B$6),"",(【入力シート】栽培計画書!$B$6))</f>
        <v/>
      </c>
      <c r="E548" s="661" t="str">
        <f>IF(ISBLANK(【入力シート】栽培計画書!$H$64),"",(【入力シート】栽培計画書!$H$64))</f>
        <v/>
      </c>
      <c r="F548" s="592" t="s">
        <v>878</v>
      </c>
      <c r="G548" s="878" t="str">
        <f>IF(ISBLANK(【入力シート】栽培計画書!$B$6),"",(【入力シート】栽培計画書!$B$6))</f>
        <v/>
      </c>
      <c r="H548" s="880" t="str">
        <f>IF(ISBLANK(【入力シート】栽培計画書!$B$6),"",(【入力シート】栽培計画書!$B$6))</f>
        <v/>
      </c>
      <c r="I548" s="878" t="str">
        <f>IF(ISBLANK(【入力シート】栽培計画書!$B$6),"",(【入力シート】栽培計画書!$B$6))</f>
        <v/>
      </c>
      <c r="J548" s="933" t="str">
        <f>IF(ISBLANK(【入力シート】栽培計画書!$B$6),"",(【入力シート】栽培計画書!$B$6))</f>
        <v/>
      </c>
      <c r="K548" s="878" t="str">
        <f>IF(ISBLANK(【入力シート】栽培計画書!$B$6),"",(【入力シート】栽培計画書!$B$6))</f>
        <v/>
      </c>
      <c r="L548" s="936" t="str">
        <f>IF(ISBLANK(【入力シート】栽培計画書!$B$6),"",(【入力シート】栽培計画書!$B$6))</f>
        <v/>
      </c>
      <c r="M548" s="939" t="str">
        <f>IF(ISBLANK(【入力シート】栽培計画書!$B$6),"",(【入力シート】栽培計画書!$B$6))</f>
        <v/>
      </c>
      <c r="N548" s="590"/>
      <c r="O548" s="663" t="str">
        <f>IF(ISNUMBER(SEARCH("施設", C545)), "施設", IF(ISNUMBER(SEARCH("露地", C545)), "露地", "露地施設"))</f>
        <v>露地施設</v>
      </c>
      <c r="P548" s="600"/>
      <c r="Q548" s="601"/>
      <c r="R548" s="601"/>
      <c r="S548" s="606"/>
      <c r="T548" s="601"/>
      <c r="U548" s="601"/>
      <c r="V548" s="601"/>
      <c r="W548" s="601"/>
      <c r="X548" s="601"/>
      <c r="Y548" s="602"/>
      <c r="Z548" s="553"/>
      <c r="AA548" s="553"/>
      <c r="AB548" s="553"/>
      <c r="AC548" s="553"/>
      <c r="AD548" s="553"/>
      <c r="AE548" s="590"/>
      <c r="AF548" s="590"/>
      <c r="AG548" s="590"/>
      <c r="AH548" s="590"/>
      <c r="AI548" s="590"/>
      <c r="AJ548" s="590"/>
      <c r="AK548" s="590"/>
      <c r="AL548" s="590"/>
    </row>
    <row r="549" spans="1:38" s="591" customFormat="1" ht="44.1" customHeight="1">
      <c r="A549" s="901"/>
      <c r="B549" s="865" t="str">
        <f>IF(ISBLANK(【入力シート】栽培計画書!$B$6),"",(【入力シート】栽培計画書!$B$6))</f>
        <v/>
      </c>
      <c r="C549" s="892" t="s">
        <v>880</v>
      </c>
      <c r="D549" s="893"/>
      <c r="E549" s="894"/>
      <c r="F549" s="895"/>
      <c r="G549" s="896" t="str">
        <f>IF(ISBLANK(【入力シート】栽培計画書!$M$64),"",(【入力シート】栽培計画書!$M$64))</f>
        <v/>
      </c>
      <c r="H549" s="897"/>
      <c r="I549" s="897"/>
      <c r="J549" s="897"/>
      <c r="K549" s="897"/>
      <c r="L549" s="897"/>
      <c r="M549" s="898"/>
      <c r="N549" s="590"/>
      <c r="O549" s="590"/>
      <c r="P549" s="600"/>
      <c r="Q549" s="601"/>
      <c r="R549" s="601"/>
      <c r="S549" s="606"/>
      <c r="T549" s="601"/>
      <c r="U549" s="601"/>
      <c r="V549" s="601"/>
      <c r="W549" s="601"/>
      <c r="X549" s="601"/>
      <c r="Y549" s="602"/>
      <c r="Z549" s="590"/>
      <c r="AA549" s="590"/>
      <c r="AB549" s="590"/>
      <c r="AC549" s="590"/>
      <c r="AD549" s="590"/>
      <c r="AE549" s="590"/>
      <c r="AF549" s="590"/>
      <c r="AG549" s="590"/>
      <c r="AH549" s="590"/>
      <c r="AI549" s="590"/>
      <c r="AJ549" s="590"/>
      <c r="AK549" s="590"/>
      <c r="AL549" s="590"/>
    </row>
    <row r="550" spans="1:38" s="591" customFormat="1" ht="44.1" customHeight="1">
      <c r="A550" s="901"/>
      <c r="B550" s="865" t="str">
        <f>IF(ISBLANK(【入力シート】栽培計画書!$B$6),"",(【入力シート】栽培計画書!$B$6))</f>
        <v/>
      </c>
      <c r="C550" s="881" t="s">
        <v>881</v>
      </c>
      <c r="D550" s="881"/>
      <c r="E550" s="881"/>
      <c r="F550" s="882"/>
      <c r="G550" s="883" t="str">
        <f>IF(ISBLANK(【入力シート】栽培計画書!$Q$64),"",(【入力シート】栽培計画書!$Q$64))</f>
        <v/>
      </c>
      <c r="H550" s="884"/>
      <c r="I550" s="884"/>
      <c r="J550" s="884"/>
      <c r="K550" s="884"/>
      <c r="L550" s="884"/>
      <c r="M550" s="885"/>
      <c r="N550" s="590"/>
      <c r="O550" s="590"/>
      <c r="P550" s="604"/>
      <c r="Q550" s="595"/>
      <c r="R550" s="595"/>
      <c r="S550" s="607"/>
      <c r="T550" s="595"/>
      <c r="U550" s="595"/>
      <c r="V550" s="595"/>
      <c r="W550" s="595"/>
      <c r="X550" s="595"/>
      <c r="Y550" s="596"/>
      <c r="Z550" s="590"/>
      <c r="AA550" s="590"/>
      <c r="AB550" s="590"/>
      <c r="AC550" s="590"/>
      <c r="AD550" s="590"/>
      <c r="AE550" s="590"/>
      <c r="AF550" s="590"/>
      <c r="AG550" s="590"/>
      <c r="AH550" s="590"/>
      <c r="AI550" s="590"/>
      <c r="AJ550" s="590"/>
      <c r="AK550" s="590"/>
      <c r="AL550" s="590"/>
    </row>
    <row r="551" spans="1:38" s="591" customFormat="1" ht="44.1" customHeight="1" thickBot="1">
      <c r="A551" s="902"/>
      <c r="B551" s="866" t="str">
        <f>IF(ISBLANK(【入力シート】栽培計画書!$B$6),"",(【入力シート】栽培計画書!$B$6))</f>
        <v/>
      </c>
      <c r="C551" s="886" t="s">
        <v>882</v>
      </c>
      <c r="D551" s="887"/>
      <c r="E551" s="887"/>
      <c r="F551" s="888"/>
      <c r="G551" s="889" t="str">
        <f>IF(ISBLANK(【入力シート】栽培計画書!$U$64),"",(【入力シート】栽培計画書!$U$64))</f>
        <v/>
      </c>
      <c r="H551" s="890"/>
      <c r="I551" s="890"/>
      <c r="J551" s="890"/>
      <c r="K551" s="890"/>
      <c r="L551" s="890"/>
      <c r="M551" s="891"/>
      <c r="N551" s="590"/>
      <c r="O551" s="590"/>
      <c r="P551" s="600"/>
      <c r="Q551" s="601"/>
      <c r="R551" s="608"/>
      <c r="S551" s="606"/>
      <c r="T551" s="601"/>
      <c r="U551" s="601"/>
      <c r="V551" s="601"/>
      <c r="W551" s="601"/>
      <c r="X551" s="601"/>
      <c r="Y551" s="601"/>
      <c r="Z551" s="590"/>
      <c r="AA551" s="590"/>
      <c r="AB551" s="590"/>
      <c r="AC551" s="590"/>
      <c r="AD551" s="590"/>
      <c r="AE551" s="590"/>
      <c r="AF551" s="590"/>
      <c r="AG551" s="590"/>
      <c r="AH551" s="590"/>
      <c r="AI551" s="590"/>
      <c r="AJ551" s="590"/>
      <c r="AK551" s="590"/>
      <c r="AL551" s="590"/>
    </row>
    <row r="552" spans="1:38" s="591" customFormat="1" ht="24" customHeight="1">
      <c r="A552" s="900" t="str">
        <f>IF(ISBLANK(【入力シート】栽培計画書!$B$65),"",(【入力シート】栽培計画書!$B$65))</f>
        <v/>
      </c>
      <c r="B552" s="864" t="str">
        <f>IF(ISBLANK(【入力シート】栽培計画書!$C$65),"",(【入力シート】栽培計画書!$C$65))</f>
        <v/>
      </c>
      <c r="C552" s="867" t="str">
        <f>IF(ISBLANK(【入力シート】栽培計画書!$D$65),"",(【入力シート】栽培計画書!$D$65))</f>
        <v/>
      </c>
      <c r="D552" s="870" t="str">
        <f>IF(ISBLANK(【入力シート】栽培計画書!$F$65),"",(【入力シート】栽培計画書!$F$65))</f>
        <v/>
      </c>
      <c r="E552" s="659" t="str">
        <f>IF(ISBLANK(【入力シート】栽培計画書!$G$65),"",(【入力シート】栽培計画書!$G$65))</f>
        <v/>
      </c>
      <c r="F552" s="589" t="s">
        <v>878</v>
      </c>
      <c r="G552" s="873" t="str">
        <f>IF(ISBLANK(【入力シート】栽培計画書!$I$65),"",(【入力シート】栽培計画書!$I$65))</f>
        <v/>
      </c>
      <c r="H552" s="899" t="str">
        <f>IF(ISBLANK(【入力シート】栽培計画書!$J$65),"",IF(OR(【入力シート】栽培計画書!$I$65=List!$E$2,【入力シート】栽培計画書!$I$65=List!$E$4),【入力シート】栽培計画書!$J$65&amp;"kg/10a",IF(【入力シート】栽培計画書!$I$65=List!$E$3,"播種量"&amp;【入力シート】栽培計画書!$J$65&amp;"kg/10a","")))</f>
        <v/>
      </c>
      <c r="I552" s="873" t="str">
        <f>IF(ISBLANK(【入力シート】栽培計画書!$N$65),"",(【入力シート】栽培計画書!$N$65))</f>
        <v/>
      </c>
      <c r="J552" s="931" t="str">
        <f>IF(ISBLANK(【入力シート】栽培計画書!$P$65),"",(【入力シート】栽培計画書!$P$65))</f>
        <v/>
      </c>
      <c r="K552" s="873" t="str">
        <f>IF(ISBLANK(【入力シート】栽培計画書!$R$65),"",(【入力シート】栽培計画書!$R$65))</f>
        <v/>
      </c>
      <c r="L552" s="934" t="str">
        <f>IF(ISBLANK(【入力シート】栽培計画書!$T$65),"",(【入力シート】栽培計画書!$T$65))</f>
        <v/>
      </c>
      <c r="M552" s="937" t="str">
        <f>IF(ISBLANK(【入力シート】栽培計画書!$V$65),"",(【入力シート】栽培計画書!$V$65))</f>
        <v/>
      </c>
      <c r="N552" s="590"/>
      <c r="O552" s="590"/>
      <c r="P552" s="600"/>
      <c r="Q552" s="608"/>
      <c r="R552" s="608"/>
      <c r="S552" s="606"/>
      <c r="T552" s="601"/>
      <c r="U552" s="601"/>
      <c r="V552" s="601"/>
      <c r="W552" s="601"/>
      <c r="X552" s="601"/>
      <c r="Y552" s="602"/>
      <c r="Z552" s="590"/>
      <c r="AA552" s="590"/>
      <c r="AB552" s="590"/>
      <c r="AC552" s="590"/>
      <c r="AD552" s="590"/>
      <c r="AE552" s="590"/>
      <c r="AF552" s="590"/>
      <c r="AG552" s="590"/>
      <c r="AH552" s="590"/>
      <c r="AI552" s="590"/>
      <c r="AJ552" s="590"/>
      <c r="AK552" s="590"/>
      <c r="AL552" s="590"/>
    </row>
    <row r="553" spans="1:38" s="591" customFormat="1" ht="12" customHeight="1">
      <c r="A553" s="901"/>
      <c r="B553" s="865" t="str">
        <f>IF(ISBLANK(【入力シート】栽培計画書!$B$6),"",(【入力シート】栽培計画書!$B$6))</f>
        <v/>
      </c>
      <c r="C553" s="868" t="str">
        <f>IF(ISBLANK(【入力シート】栽培計画書!$B$6),"",(【入力シート】栽培計画書!$B$6))</f>
        <v/>
      </c>
      <c r="D553" s="871" t="str">
        <f>IF(ISBLANK(【入力シート】栽培計画書!$B$6),"",(【入力シート】栽培計画書!$B$6))</f>
        <v/>
      </c>
      <c r="E553" s="875" t="s">
        <v>879</v>
      </c>
      <c r="F553" s="876"/>
      <c r="G553" s="874" t="str">
        <f>IF(ISBLANK(【入力シート】栽培計画書!$B$6),"",(【入力シート】栽培計画書!$B$6))</f>
        <v/>
      </c>
      <c r="H553" s="879" t="str">
        <f>IF(ISBLANK(【入力シート】栽培計画書!$B$6),"",(【入力シート】栽培計画書!$B$6))</f>
        <v/>
      </c>
      <c r="I553" s="874" t="str">
        <f>IF(ISBLANK(【入力シート】栽培計画書!$B$6),"",(【入力シート】栽培計画書!$B$6))</f>
        <v/>
      </c>
      <c r="J553" s="932" t="str">
        <f>IF(ISBLANK(【入力シート】栽培計画書!$B$6),"",(【入力シート】栽培計画書!$B$6))</f>
        <v/>
      </c>
      <c r="K553" s="874" t="str">
        <f>IF(ISBLANK(【入力シート】栽培計画書!$B$6),"",(【入力シート】栽培計画書!$B$6))</f>
        <v/>
      </c>
      <c r="L553" s="935" t="str">
        <f>IF(ISBLANK(【入力シート】栽培計画書!$B$6),"",(【入力シート】栽培計画書!$B$6))</f>
        <v/>
      </c>
      <c r="M553" s="938" t="str">
        <f>IF(ISBLANK(【入力シート】栽培計画書!$B$6),"",(【入力シート】栽培計画書!$B$6))</f>
        <v/>
      </c>
      <c r="N553" s="590"/>
      <c r="O553" s="590"/>
      <c r="P553" s="600"/>
      <c r="Q553" s="608"/>
      <c r="R553" s="608"/>
      <c r="S553" s="606"/>
      <c r="T553" s="601"/>
      <c r="U553" s="601"/>
      <c r="V553" s="601"/>
      <c r="W553" s="601"/>
      <c r="X553" s="601"/>
      <c r="Y553" s="602"/>
      <c r="Z553" s="590"/>
      <c r="AA553" s="590"/>
      <c r="AB553" s="590"/>
      <c r="AC553" s="590"/>
      <c r="AD553" s="590"/>
      <c r="AE553" s="590"/>
      <c r="AF553" s="590"/>
      <c r="AG553" s="590"/>
      <c r="AH553" s="590"/>
      <c r="AI553" s="590"/>
      <c r="AJ553" s="590"/>
      <c r="AK553" s="590"/>
      <c r="AL553" s="590"/>
    </row>
    <row r="554" spans="1:38" s="591" customFormat="1" ht="12" customHeight="1">
      <c r="A554" s="901"/>
      <c r="B554" s="865" t="str">
        <f>IF(ISBLANK(【入力シート】栽培計画書!$B$6),"",(【入力シート】栽培計画書!$B$6))</f>
        <v/>
      </c>
      <c r="C554" s="869" t="str">
        <f>IF(ISBLANK(【入力シート】栽培計画書!$B$6),"",(【入力シート】栽培計画書!$B$6))</f>
        <v/>
      </c>
      <c r="D554" s="871" t="str">
        <f>IF(ISBLANK(【入力シート】栽培計画書!$B$6),"",(【入力シート】栽培計画書!$B$6))</f>
        <v/>
      </c>
      <c r="E554" s="875"/>
      <c r="F554" s="876"/>
      <c r="G554" s="877" t="str">
        <f>IF(ISBLANK(【入力シート】栽培計画書!$K$65),"",(【入力シート】栽培計画書!$K$65))</f>
        <v/>
      </c>
      <c r="H554" s="949" t="str">
        <f>IF(ISBLANK(【入力シート】栽培計画書!$L$65),"",IF(OR(【入力シート】栽培計画書!$K$65=List!$E$2,【入力シート】栽培計画書!$K$65=List!$E$4),【入力シート】栽培計画書!$L$65&amp;"kg/10a",IF(【入力シート】栽培計画書!$K$65=List!$E$3,"播種量"&amp;【入力シート】栽培計画書!$L$65&amp;"kg/10a","")))</f>
        <v/>
      </c>
      <c r="I554" s="877" t="str">
        <f>IF(ISBLANK(【入力シート】栽培計画書!$O$65),"",(【入力シート】栽培計画書!$O$65))</f>
        <v/>
      </c>
      <c r="J554" s="932" t="str">
        <f>IF(ISBLANK(【入力シート】栽培計画書!$N$6),"",(【入力シート】栽培計画書!$N$6))</f>
        <v/>
      </c>
      <c r="K554" s="877" t="str">
        <f>IF(ISBLANK(【入力シート】栽培計画書!$S$65),"",(【入力シート】栽培計画書!$S$65))</f>
        <v/>
      </c>
      <c r="L554" s="935" t="str">
        <f>IF(ISBLANK(【入力シート】栽培計画書!$N$6),"",(【入力シート】栽培計画書!$N$6))</f>
        <v/>
      </c>
      <c r="M554" s="938" t="str">
        <f>IF(ISBLANK(【入力シート】栽培計画書!$B$6),"",(【入力シート】栽培計画書!$B$6))</f>
        <v/>
      </c>
      <c r="N554" s="590"/>
      <c r="O554" s="590"/>
      <c r="P554" s="600"/>
      <c r="Q554" s="608"/>
      <c r="R554" s="608"/>
      <c r="S554" s="606"/>
      <c r="T554" s="601"/>
      <c r="U554" s="601"/>
      <c r="V554" s="601"/>
      <c r="W554" s="601"/>
      <c r="X554" s="601"/>
      <c r="Y554" s="602"/>
      <c r="Z554" s="590"/>
      <c r="AA554" s="590"/>
      <c r="AB554" s="590"/>
      <c r="AC554" s="590"/>
      <c r="AD554" s="590"/>
      <c r="AE554" s="590"/>
      <c r="AF554" s="590"/>
      <c r="AG554" s="590"/>
      <c r="AH554" s="590"/>
      <c r="AI554" s="590"/>
      <c r="AJ554" s="590"/>
      <c r="AK554" s="590"/>
      <c r="AL554" s="590"/>
    </row>
    <row r="555" spans="1:38" s="591" customFormat="1" ht="24" customHeight="1">
      <c r="A555" s="901"/>
      <c r="B555" s="865" t="str">
        <f>IF(ISBLANK(【入力シート】栽培計画書!$B$6),"",(【入力シート】栽培計画書!$B$6))</f>
        <v/>
      </c>
      <c r="C555" s="660" t="str">
        <f>IF(ISBLANK(【入力シート】栽培計画書!$E$65),"",(【入力シート】栽培計画書!$E$65))</f>
        <v/>
      </c>
      <c r="D555" s="872" t="str">
        <f>IF(ISBLANK(【入力シート】栽培計画書!$B$6),"",(【入力シート】栽培計画書!$B$6))</f>
        <v/>
      </c>
      <c r="E555" s="661" t="str">
        <f>IF(ISBLANK(【入力シート】栽培計画書!$H$65),"",(【入力シート】栽培計画書!$H$65))</f>
        <v/>
      </c>
      <c r="F555" s="592" t="s">
        <v>878</v>
      </c>
      <c r="G555" s="878" t="str">
        <f>IF(ISBLANK(【入力シート】栽培計画書!$B$6),"",(【入力シート】栽培計画書!$B$6))</f>
        <v/>
      </c>
      <c r="H555" s="950" t="str">
        <f>IF(ISBLANK(【入力シート】栽培計画書!$B$6),"",(【入力シート】栽培計画書!$B$6))</f>
        <v/>
      </c>
      <c r="I555" s="878" t="str">
        <f>IF(ISBLANK(【入力シート】栽培計画書!$B$6),"",(【入力シート】栽培計画書!$B$6))</f>
        <v/>
      </c>
      <c r="J555" s="933" t="str">
        <f>IF(ISBLANK(【入力シート】栽培計画書!$B$6),"",(【入力シート】栽培計画書!$B$6))</f>
        <v/>
      </c>
      <c r="K555" s="878" t="str">
        <f>IF(ISBLANK(【入力シート】栽培計画書!$B$6),"",(【入力シート】栽培計画書!$B$6))</f>
        <v/>
      </c>
      <c r="L555" s="936" t="str">
        <f>IF(ISBLANK(【入力シート】栽培計画書!$B$6),"",(【入力シート】栽培計画書!$B$6))</f>
        <v/>
      </c>
      <c r="M555" s="939" t="str">
        <f>IF(ISBLANK(【入力シート】栽培計画書!$B$6),"",(【入力シート】栽培計画書!$B$6))</f>
        <v/>
      </c>
      <c r="N555" s="590"/>
      <c r="O555" s="663" t="str">
        <f>IF(ISNUMBER(SEARCH("施設", C552)), "施設", IF(ISNUMBER(SEARCH("露地", C552)), "露地", "露地施設"))</f>
        <v>露地施設</v>
      </c>
      <c r="P555" s="604"/>
      <c r="Q555" s="609"/>
      <c r="R555" s="609"/>
      <c r="S555" s="607"/>
      <c r="T555" s="595"/>
      <c r="U555" s="595"/>
      <c r="V555" s="595"/>
      <c r="W555" s="595"/>
      <c r="X555" s="595"/>
      <c r="Y555" s="596"/>
      <c r="Z555" s="590"/>
      <c r="AA555" s="590"/>
      <c r="AB555" s="590"/>
      <c r="AC555" s="590"/>
      <c r="AD555" s="590"/>
      <c r="AE555" s="590"/>
      <c r="AF555" s="590"/>
      <c r="AG555" s="590"/>
      <c r="AH555" s="590"/>
      <c r="AI555" s="590"/>
      <c r="AJ555" s="590"/>
      <c r="AK555" s="590"/>
      <c r="AL555" s="590"/>
    </row>
    <row r="556" spans="1:38" s="591" customFormat="1" ht="44.1" customHeight="1">
      <c r="A556" s="901"/>
      <c r="B556" s="865" t="str">
        <f>IF(ISBLANK(【入力シート】栽培計画書!$B$6),"",(【入力シート】栽培計画書!$B$6))</f>
        <v/>
      </c>
      <c r="C556" s="892" t="s">
        <v>880</v>
      </c>
      <c r="D556" s="893"/>
      <c r="E556" s="894"/>
      <c r="F556" s="895"/>
      <c r="G556" s="896" t="str">
        <f>IF(ISBLANK(【入力シート】栽培計画書!$M$65),"",(【入力シート】栽培計画書!$M$65))</f>
        <v/>
      </c>
      <c r="H556" s="897"/>
      <c r="I556" s="897"/>
      <c r="J556" s="897"/>
      <c r="K556" s="897"/>
      <c r="L556" s="897"/>
      <c r="M556" s="898"/>
      <c r="N556" s="590"/>
      <c r="O556" s="590"/>
      <c r="P556" s="600"/>
      <c r="Q556" s="608"/>
      <c r="R556" s="608"/>
      <c r="S556" s="606"/>
      <c r="T556" s="601"/>
      <c r="U556" s="601"/>
      <c r="V556" s="601"/>
      <c r="W556" s="601"/>
      <c r="X556" s="601"/>
      <c r="Y556" s="601"/>
      <c r="Z556" s="590"/>
      <c r="AA556" s="590"/>
      <c r="AB556" s="590"/>
      <c r="AC556" s="590"/>
      <c r="AD556" s="590"/>
      <c r="AE556" s="590"/>
      <c r="AF556" s="590"/>
      <c r="AG556" s="590"/>
      <c r="AH556" s="590"/>
      <c r="AI556" s="590"/>
      <c r="AJ556" s="590"/>
      <c r="AK556" s="590"/>
      <c r="AL556" s="590"/>
    </row>
    <row r="557" spans="1:38" s="591" customFormat="1" ht="44.1" customHeight="1">
      <c r="A557" s="901"/>
      <c r="B557" s="865" t="str">
        <f>IF(ISBLANK(【入力シート】栽培計画書!$B$6),"",(【入力シート】栽培計画書!$B$6))</f>
        <v/>
      </c>
      <c r="C557" s="881" t="s">
        <v>881</v>
      </c>
      <c r="D557" s="881"/>
      <c r="E557" s="881"/>
      <c r="F557" s="882"/>
      <c r="G557" s="883" t="str">
        <f>IF(ISBLANK(【入力シート】栽培計画書!$Q$65),"",(【入力シート】栽培計画書!$Q$65))</f>
        <v/>
      </c>
      <c r="H557" s="884"/>
      <c r="I557" s="884"/>
      <c r="J557" s="884"/>
      <c r="K557" s="884"/>
      <c r="L557" s="884"/>
      <c r="M557" s="885"/>
      <c r="N557" s="590"/>
      <c r="O557" s="590"/>
      <c r="P557" s="600"/>
      <c r="Q557" s="608"/>
      <c r="R557" s="608"/>
      <c r="S557" s="606"/>
      <c r="T557" s="601"/>
      <c r="U557" s="601"/>
      <c r="V557" s="601"/>
      <c r="W557" s="601"/>
      <c r="X557" s="601"/>
      <c r="Y557" s="602"/>
      <c r="Z557" s="590"/>
      <c r="AA557" s="590"/>
      <c r="AB557" s="590"/>
      <c r="AC557" s="590"/>
      <c r="AD557" s="590"/>
      <c r="AE557" s="590"/>
      <c r="AF557" s="590"/>
      <c r="AG557" s="590"/>
      <c r="AH557" s="590"/>
      <c r="AI557" s="590"/>
      <c r="AJ557" s="590"/>
      <c r="AK557" s="590"/>
      <c r="AL557" s="590"/>
    </row>
    <row r="558" spans="1:38" s="591" customFormat="1" ht="44.1" customHeight="1" thickBot="1">
      <c r="A558" s="902"/>
      <c r="B558" s="866" t="str">
        <f>IF(ISBLANK(【入力シート】栽培計画書!$B$6),"",(【入力シート】栽培計画書!$B$6))</f>
        <v/>
      </c>
      <c r="C558" s="886" t="s">
        <v>882</v>
      </c>
      <c r="D558" s="887"/>
      <c r="E558" s="887"/>
      <c r="F558" s="888"/>
      <c r="G558" s="889" t="str">
        <f>IF(ISBLANK(【入力シート】栽培計画書!$U$65),"",(【入力シート】栽培計画書!$U$65))</f>
        <v/>
      </c>
      <c r="H558" s="890"/>
      <c r="I558" s="890"/>
      <c r="J558" s="890"/>
      <c r="K558" s="890"/>
      <c r="L558" s="890"/>
      <c r="M558" s="891"/>
      <c r="N558" s="590"/>
      <c r="O558" s="590"/>
      <c r="P558" s="600"/>
      <c r="Q558" s="608"/>
      <c r="R558" s="608"/>
      <c r="S558" s="606"/>
      <c r="T558" s="601"/>
      <c r="U558" s="601"/>
      <c r="V558" s="601"/>
      <c r="W558" s="601"/>
      <c r="X558" s="601"/>
      <c r="Y558" s="602"/>
      <c r="Z558" s="590"/>
      <c r="AA558" s="590"/>
      <c r="AB558" s="590"/>
      <c r="AC558" s="590"/>
      <c r="AD558" s="590"/>
      <c r="AE558" s="590"/>
      <c r="AF558" s="590"/>
      <c r="AG558" s="590"/>
      <c r="AH558" s="590"/>
      <c r="AI558" s="590"/>
      <c r="AJ558" s="590"/>
      <c r="AK558" s="590"/>
      <c r="AL558" s="590"/>
    </row>
    <row r="559" spans="1:38" ht="45" customHeight="1">
      <c r="A559" s="951" t="s">
        <v>29</v>
      </c>
      <c r="B559" s="951"/>
      <c r="C559" s="951"/>
      <c r="D559" s="951"/>
      <c r="E559" s="951"/>
      <c r="F559" s="951"/>
      <c r="G559" s="951"/>
      <c r="H559" s="951"/>
      <c r="I559" s="951"/>
      <c r="J559" s="951"/>
      <c r="K559" s="951"/>
      <c r="L559" s="951"/>
      <c r="M559" s="951"/>
      <c r="P559" s="600"/>
      <c r="Q559" s="608"/>
      <c r="R559" s="608"/>
      <c r="S559" s="606"/>
      <c r="T559" s="601"/>
      <c r="U559" s="601"/>
      <c r="V559" s="601"/>
      <c r="W559" s="601"/>
      <c r="X559" s="601"/>
      <c r="Y559" s="602"/>
      <c r="Z559" s="590"/>
      <c r="AA559" s="590"/>
      <c r="AB559" s="590"/>
      <c r="AC559" s="590"/>
      <c r="AD559" s="590"/>
    </row>
    <row r="560" spans="1:38" ht="45" customHeight="1">
      <c r="A560" s="952" t="s">
        <v>30</v>
      </c>
      <c r="B560" s="952"/>
      <c r="C560" s="952"/>
      <c r="D560" s="952"/>
      <c r="E560" s="952"/>
      <c r="F560" s="952"/>
      <c r="G560" s="952"/>
      <c r="H560" s="952"/>
      <c r="I560" s="952"/>
      <c r="J560" s="952"/>
      <c r="K560" s="952"/>
      <c r="L560" s="952"/>
      <c r="M560" s="952"/>
      <c r="P560" s="604"/>
      <c r="Q560" s="609"/>
      <c r="R560" s="609"/>
      <c r="S560" s="607"/>
      <c r="T560" s="595"/>
      <c r="U560" s="595"/>
      <c r="V560" s="595"/>
      <c r="W560" s="595"/>
      <c r="X560" s="595"/>
      <c r="Y560" s="596"/>
      <c r="Z560" s="590"/>
      <c r="AA560" s="590"/>
      <c r="AB560" s="590"/>
      <c r="AC560" s="590"/>
      <c r="AD560" s="590"/>
    </row>
    <row r="561" spans="1:30" ht="45" customHeight="1">
      <c r="A561" s="952" t="s">
        <v>855</v>
      </c>
      <c r="B561" s="952"/>
      <c r="C561" s="952"/>
      <c r="D561" s="952"/>
      <c r="E561" s="952"/>
      <c r="F561" s="952"/>
      <c r="G561" s="952"/>
      <c r="H561" s="952"/>
      <c r="I561" s="952"/>
      <c r="J561" s="952"/>
      <c r="K561" s="952"/>
      <c r="L561" s="952"/>
      <c r="M561" s="952"/>
      <c r="P561" s="600"/>
      <c r="Q561" s="608"/>
      <c r="R561" s="608"/>
      <c r="S561" s="606"/>
      <c r="T561" s="601"/>
      <c r="U561" s="601"/>
      <c r="V561" s="601"/>
      <c r="W561" s="601"/>
      <c r="X561" s="601"/>
      <c r="Y561" s="601"/>
      <c r="Z561" s="590"/>
      <c r="AA561" s="590"/>
      <c r="AB561" s="590"/>
      <c r="AC561" s="590"/>
      <c r="AD561" s="590"/>
    </row>
    <row r="562" spans="1:30" ht="18">
      <c r="Z562" s="590"/>
      <c r="AA562" s="603"/>
      <c r="AB562" s="590"/>
      <c r="AC562" s="590"/>
      <c r="AD562" s="590"/>
    </row>
    <row r="563" spans="1:30" ht="18">
      <c r="Z563" s="590"/>
      <c r="AA563" s="603"/>
      <c r="AB563" s="590"/>
      <c r="AC563" s="590"/>
      <c r="AD563" s="590"/>
    </row>
    <row r="564" spans="1:30" ht="18">
      <c r="Z564" s="590"/>
      <c r="AA564" s="603"/>
      <c r="AB564" s="590"/>
      <c r="AC564" s="590"/>
      <c r="AD564" s="590"/>
    </row>
    <row r="565" spans="1:30" ht="18">
      <c r="Z565" s="590"/>
      <c r="AA565" s="603"/>
      <c r="AB565" s="590"/>
      <c r="AC565" s="590"/>
      <c r="AD565" s="590"/>
    </row>
    <row r="566" spans="1:30" ht="18">
      <c r="P566" s="590"/>
      <c r="Q566" s="588"/>
      <c r="R566" s="588"/>
      <c r="S566" s="588"/>
      <c r="T566" s="575"/>
      <c r="U566" s="588"/>
      <c r="V566" s="588"/>
      <c r="W566" s="588"/>
      <c r="X566" s="588"/>
      <c r="Y566" s="588"/>
      <c r="Z566" s="590"/>
      <c r="AA566" s="603"/>
      <c r="AB566" s="590"/>
      <c r="AC566" s="590"/>
      <c r="AD566" s="590"/>
    </row>
    <row r="567" spans="1:30" ht="18">
      <c r="P567" s="590"/>
      <c r="Q567" s="588"/>
      <c r="R567" s="588"/>
      <c r="S567" s="588"/>
      <c r="T567" s="575"/>
      <c r="U567" s="588"/>
      <c r="V567" s="588"/>
      <c r="W567" s="588"/>
      <c r="X567" s="588"/>
      <c r="Y567" s="588"/>
      <c r="Z567" s="590"/>
      <c r="AA567" s="603"/>
      <c r="AB567" s="590"/>
      <c r="AC567" s="590"/>
      <c r="AD567" s="590"/>
    </row>
    <row r="568" spans="1:30" ht="18">
      <c r="P568" s="590"/>
      <c r="Q568" s="588"/>
      <c r="R568" s="588"/>
      <c r="S568" s="588"/>
      <c r="T568" s="575"/>
      <c r="U568" s="588"/>
      <c r="V568" s="588"/>
      <c r="W568" s="588"/>
      <c r="X568" s="588"/>
      <c r="Y568" s="588"/>
      <c r="Z568" s="590"/>
      <c r="AA568" s="603"/>
      <c r="AB568" s="590"/>
      <c r="AC568" s="590"/>
      <c r="AD568" s="590"/>
    </row>
    <row r="569" spans="1:30" ht="18">
      <c r="P569" s="590"/>
      <c r="Q569" s="588"/>
      <c r="R569" s="588"/>
      <c r="S569" s="588"/>
      <c r="T569" s="575"/>
      <c r="U569" s="588"/>
      <c r="V569" s="588"/>
      <c r="W569" s="588"/>
      <c r="X569" s="588"/>
      <c r="Y569" s="588"/>
      <c r="Z569" s="590"/>
      <c r="AA569" s="603"/>
      <c r="AB569" s="590"/>
      <c r="AC569" s="590"/>
      <c r="AD569" s="590"/>
    </row>
    <row r="570" spans="1:30" ht="18">
      <c r="P570" s="590"/>
      <c r="Q570" s="588"/>
      <c r="R570" s="588"/>
      <c r="S570" s="588"/>
      <c r="T570" s="575"/>
      <c r="U570" s="588"/>
      <c r="V570" s="588"/>
      <c r="W570" s="588"/>
      <c r="X570" s="588"/>
      <c r="Y570" s="588"/>
      <c r="Z570" s="590"/>
      <c r="AA570" s="603"/>
      <c r="AB570" s="590"/>
      <c r="AC570" s="590"/>
      <c r="AD570" s="590"/>
    </row>
    <row r="571" spans="1:30" ht="18">
      <c r="P571" s="590"/>
      <c r="Q571" s="588"/>
      <c r="R571" s="588"/>
      <c r="S571" s="588"/>
      <c r="T571" s="575"/>
      <c r="U571" s="588"/>
      <c r="V571" s="588"/>
      <c r="W571" s="588"/>
      <c r="X571" s="588"/>
      <c r="Y571" s="588"/>
      <c r="Z571" s="590"/>
      <c r="AA571" s="603"/>
      <c r="AB571" s="590"/>
      <c r="AC571" s="590"/>
      <c r="AD571" s="590"/>
    </row>
    <row r="572" spans="1:30" ht="18">
      <c r="P572" s="590"/>
      <c r="Q572" s="588"/>
      <c r="R572" s="588"/>
      <c r="S572" s="588"/>
      <c r="T572" s="575"/>
      <c r="U572" s="588"/>
      <c r="V572" s="588"/>
      <c r="W572" s="588"/>
      <c r="X572" s="588"/>
      <c r="Y572" s="588"/>
      <c r="Z572" s="590"/>
      <c r="AA572" s="603"/>
      <c r="AB572" s="590"/>
      <c r="AC572" s="590"/>
      <c r="AD572" s="590"/>
    </row>
    <row r="573" spans="1:30" ht="18">
      <c r="P573" s="590"/>
      <c r="Q573" s="588"/>
      <c r="R573" s="588"/>
      <c r="S573" s="588"/>
      <c r="T573" s="575"/>
      <c r="U573" s="588"/>
      <c r="V573" s="588"/>
      <c r="W573" s="588"/>
      <c r="X573" s="588"/>
      <c r="Y573" s="588"/>
      <c r="Z573" s="590"/>
      <c r="AA573" s="603"/>
      <c r="AB573" s="590"/>
      <c r="AC573" s="590"/>
      <c r="AD573" s="590"/>
    </row>
    <row r="574" spans="1:30" ht="18">
      <c r="P574" s="590"/>
      <c r="Q574" s="588"/>
      <c r="R574" s="588"/>
      <c r="S574" s="588"/>
      <c r="T574" s="575"/>
      <c r="U574" s="588"/>
      <c r="V574" s="588"/>
      <c r="W574" s="588"/>
      <c r="X574" s="588"/>
      <c r="Y574" s="588"/>
      <c r="Z574" s="590"/>
      <c r="AA574" s="603"/>
      <c r="AB574" s="590"/>
      <c r="AC574" s="590"/>
      <c r="AD574" s="590"/>
    </row>
    <row r="575" spans="1:30" ht="18">
      <c r="P575" s="590"/>
      <c r="Q575" s="590"/>
      <c r="R575" s="590"/>
      <c r="S575" s="590"/>
      <c r="T575" s="590"/>
      <c r="U575" s="590"/>
      <c r="V575" s="590"/>
      <c r="W575" s="590"/>
      <c r="X575" s="590"/>
      <c r="Y575" s="590"/>
      <c r="Z575" s="590"/>
      <c r="AA575" s="603"/>
      <c r="AB575" s="590"/>
      <c r="AC575" s="590"/>
      <c r="AD575" s="590"/>
    </row>
    <row r="576" spans="1:30" ht="18">
      <c r="P576" s="590"/>
      <c r="Q576" s="590"/>
      <c r="R576" s="590"/>
      <c r="S576" s="590"/>
      <c r="T576" s="590"/>
      <c r="U576" s="590"/>
      <c r="V576" s="590"/>
      <c r="W576" s="590"/>
      <c r="X576" s="590"/>
      <c r="Y576" s="590"/>
    </row>
    <row r="577" spans="16:25" ht="18">
      <c r="P577" s="590"/>
      <c r="Q577" s="593"/>
      <c r="R577" s="590"/>
      <c r="S577" s="590"/>
      <c r="T577" s="590"/>
      <c r="U577" s="590"/>
      <c r="V577" s="590"/>
      <c r="W577" s="590"/>
      <c r="X577" s="590"/>
      <c r="Y577" s="590"/>
    </row>
    <row r="578" spans="16:25" ht="18">
      <c r="P578" s="590"/>
      <c r="Q578" s="590"/>
      <c r="R578" s="590"/>
      <c r="S578" s="590"/>
      <c r="T578" s="590"/>
      <c r="U578" s="590"/>
      <c r="V578" s="590"/>
      <c r="W578" s="590"/>
      <c r="X578" s="590"/>
      <c r="Y578" s="590"/>
    </row>
    <row r="579" spans="16:25">
      <c r="P579" s="594"/>
      <c r="Q579" s="595"/>
      <c r="R579" s="595"/>
      <c r="S579" s="595"/>
      <c r="T579" s="595"/>
      <c r="U579" s="595"/>
      <c r="V579" s="595"/>
      <c r="W579" s="595"/>
      <c r="X579" s="595"/>
      <c r="Y579" s="596"/>
    </row>
    <row r="580" spans="16:25">
      <c r="P580" s="600"/>
      <c r="Q580" s="601"/>
      <c r="R580" s="601"/>
      <c r="S580" s="601"/>
      <c r="T580" s="601"/>
      <c r="U580" s="601"/>
      <c r="V580" s="601"/>
      <c r="W580" s="601"/>
      <c r="X580" s="601"/>
      <c r="Y580" s="602"/>
    </row>
    <row r="581" spans="16:25">
      <c r="P581" s="600"/>
      <c r="Q581" s="601"/>
      <c r="R581" s="601"/>
      <c r="S581" s="601"/>
      <c r="T581" s="601"/>
      <c r="U581" s="601"/>
      <c r="V581" s="601"/>
      <c r="W581" s="601"/>
      <c r="X581" s="601"/>
      <c r="Y581" s="602"/>
    </row>
    <row r="582" spans="16:25">
      <c r="P582" s="600"/>
      <c r="Q582" s="601"/>
      <c r="R582" s="601"/>
      <c r="S582" s="601"/>
      <c r="T582" s="601"/>
      <c r="U582" s="601"/>
      <c r="V582" s="601"/>
      <c r="W582" s="601"/>
      <c r="X582" s="601"/>
      <c r="Y582" s="602"/>
    </row>
    <row r="583" spans="16:25">
      <c r="P583" s="600"/>
      <c r="Q583" s="601"/>
      <c r="R583" s="601"/>
      <c r="S583" s="601"/>
      <c r="T583" s="601"/>
      <c r="U583" s="601"/>
      <c r="V583" s="601"/>
      <c r="W583" s="601"/>
      <c r="X583" s="601"/>
      <c r="Y583" s="602"/>
    </row>
    <row r="584" spans="16:25">
      <c r="P584" s="604"/>
      <c r="Q584" s="595"/>
      <c r="R584" s="595"/>
      <c r="S584" s="595"/>
      <c r="T584" s="595"/>
      <c r="U584" s="595"/>
      <c r="V584" s="595"/>
      <c r="W584" s="595"/>
      <c r="X584" s="595"/>
      <c r="Y584" s="596"/>
    </row>
    <row r="585" spans="16:25">
      <c r="P585" s="600"/>
      <c r="Q585" s="601"/>
      <c r="R585" s="601"/>
      <c r="S585" s="605"/>
      <c r="T585" s="605"/>
      <c r="U585" s="605"/>
      <c r="V585" s="605"/>
      <c r="W585" s="605"/>
      <c r="X585" s="605"/>
      <c r="Y585" s="605"/>
    </row>
    <row r="586" spans="16:25">
      <c r="P586" s="600"/>
      <c r="Q586" s="601"/>
      <c r="R586" s="601"/>
      <c r="S586" s="606"/>
      <c r="T586" s="601"/>
      <c r="U586" s="601"/>
      <c r="V586" s="601"/>
      <c r="W586" s="601"/>
      <c r="X586" s="601"/>
      <c r="Y586" s="602"/>
    </row>
    <row r="587" spans="16:25">
      <c r="P587" s="600"/>
      <c r="Q587" s="601"/>
      <c r="R587" s="601"/>
      <c r="S587" s="606"/>
      <c r="T587" s="601"/>
      <c r="U587" s="601"/>
      <c r="V587" s="601"/>
      <c r="W587" s="601"/>
      <c r="X587" s="601"/>
      <c r="Y587" s="602"/>
    </row>
    <row r="588" spans="16:25">
      <c r="P588" s="600"/>
      <c r="Q588" s="601"/>
      <c r="R588" s="601"/>
      <c r="S588" s="606"/>
      <c r="T588" s="601"/>
      <c r="U588" s="601"/>
      <c r="V588" s="601"/>
      <c r="W588" s="601"/>
      <c r="X588" s="601"/>
      <c r="Y588" s="602"/>
    </row>
    <row r="589" spans="16:25">
      <c r="P589" s="604"/>
      <c r="Q589" s="595"/>
      <c r="R589" s="595"/>
      <c r="S589" s="607"/>
      <c r="T589" s="595"/>
      <c r="U589" s="595"/>
      <c r="V589" s="595"/>
      <c r="W589" s="595"/>
      <c r="X589" s="595"/>
      <c r="Y589" s="596"/>
    </row>
    <row r="590" spans="16:25">
      <c r="P590" s="600"/>
      <c r="Q590" s="601"/>
      <c r="R590" s="608"/>
      <c r="S590" s="606"/>
      <c r="T590" s="601"/>
      <c r="U590" s="601"/>
      <c r="V590" s="601"/>
      <c r="W590" s="601"/>
      <c r="X590" s="601"/>
      <c r="Y590" s="601"/>
    </row>
    <row r="591" spans="16:25">
      <c r="P591" s="600"/>
      <c r="Q591" s="608"/>
      <c r="R591" s="608"/>
      <c r="S591" s="606"/>
      <c r="T591" s="601"/>
      <c r="U591" s="601"/>
      <c r="V591" s="601"/>
      <c r="W591" s="601"/>
      <c r="X591" s="601"/>
      <c r="Y591" s="602"/>
    </row>
    <row r="592" spans="16:25">
      <c r="P592" s="600"/>
      <c r="Q592" s="608"/>
      <c r="R592" s="608"/>
      <c r="S592" s="606"/>
      <c r="T592" s="601"/>
      <c r="U592" s="601"/>
      <c r="V592" s="601"/>
      <c r="W592" s="601"/>
      <c r="X592" s="601"/>
      <c r="Y592" s="602"/>
    </row>
    <row r="593" spans="16:25">
      <c r="P593" s="600"/>
      <c r="Q593" s="608"/>
      <c r="R593" s="608"/>
      <c r="S593" s="606"/>
      <c r="T593" s="601"/>
      <c r="U593" s="601"/>
      <c r="V593" s="601"/>
      <c r="W593" s="601"/>
      <c r="X593" s="601"/>
      <c r="Y593" s="602"/>
    </row>
    <row r="594" spans="16:25">
      <c r="P594" s="604"/>
      <c r="Q594" s="609"/>
      <c r="R594" s="609"/>
      <c r="S594" s="607"/>
      <c r="T594" s="595"/>
      <c r="U594" s="595"/>
      <c r="V594" s="595"/>
      <c r="W594" s="595"/>
      <c r="X594" s="595"/>
      <c r="Y594" s="596"/>
    </row>
    <row r="595" spans="16:25">
      <c r="P595" s="600"/>
      <c r="Q595" s="608"/>
      <c r="R595" s="608"/>
      <c r="S595" s="606"/>
      <c r="T595" s="601"/>
      <c r="U595" s="601"/>
      <c r="V595" s="601"/>
      <c r="W595" s="601"/>
      <c r="X595" s="601"/>
      <c r="Y595" s="601"/>
    </row>
    <row r="596" spans="16:25">
      <c r="P596" s="600"/>
      <c r="Q596" s="608"/>
      <c r="R596" s="608"/>
      <c r="S596" s="606"/>
      <c r="T596" s="601"/>
      <c r="U596" s="601"/>
      <c r="V596" s="601"/>
      <c r="W596" s="601"/>
      <c r="X596" s="601"/>
      <c r="Y596" s="602"/>
    </row>
    <row r="597" spans="16:25">
      <c r="P597" s="600"/>
      <c r="Q597" s="608"/>
      <c r="R597" s="608"/>
      <c r="S597" s="606"/>
      <c r="T597" s="601"/>
      <c r="U597" s="601"/>
      <c r="V597" s="601"/>
      <c r="W597" s="601"/>
      <c r="X597" s="601"/>
      <c r="Y597" s="602"/>
    </row>
    <row r="598" spans="16:25">
      <c r="P598" s="600"/>
      <c r="Q598" s="608"/>
      <c r="R598" s="608"/>
      <c r="S598" s="606"/>
      <c r="T598" s="601"/>
      <c r="U598" s="601"/>
      <c r="V598" s="601"/>
      <c r="W598" s="601"/>
      <c r="X598" s="601"/>
      <c r="Y598" s="602"/>
    </row>
    <row r="599" spans="16:25">
      <c r="P599" s="604"/>
      <c r="Q599" s="609"/>
      <c r="R599" s="609"/>
      <c r="S599" s="607"/>
      <c r="T599" s="595"/>
      <c r="U599" s="595"/>
      <c r="V599" s="595"/>
      <c r="W599" s="595"/>
      <c r="X599" s="595"/>
      <c r="Y599" s="596"/>
    </row>
    <row r="600" spans="16:25">
      <c r="P600" s="600"/>
      <c r="Q600" s="608"/>
      <c r="R600" s="608"/>
      <c r="S600" s="606"/>
      <c r="T600" s="601"/>
      <c r="U600" s="601"/>
      <c r="V600" s="601"/>
      <c r="W600" s="601"/>
      <c r="X600" s="601"/>
      <c r="Y600" s="601"/>
    </row>
  </sheetData>
  <sheetProtection algorithmName="SHA-512" hashValue="PRrrQ+bLBvH4a5L9nCl3c3XflrKf81u+2IZmhyQLTbvhHxHRAvHulsMJXHES9KMMUa+y/AhKMGvcWOn5H7wPyg==" saltValue="/Pg1wP4ByUddMFhD9Y8xbQ==" spinCount="100000" sheet="1" selectLockedCells="1" selectUnlockedCells="1"/>
  <mergeCells count="1605">
    <mergeCell ref="Q91:S91"/>
    <mergeCell ref="C556:D556"/>
    <mergeCell ref="E556:F556"/>
    <mergeCell ref="E449:F449"/>
    <mergeCell ref="C456:D456"/>
    <mergeCell ref="E456:F456"/>
    <mergeCell ref="C463:D463"/>
    <mergeCell ref="E463:F463"/>
    <mergeCell ref="C481:D481"/>
    <mergeCell ref="E481:F481"/>
    <mergeCell ref="C488:D488"/>
    <mergeCell ref="E488:F488"/>
    <mergeCell ref="C495:D495"/>
    <mergeCell ref="E495:F495"/>
    <mergeCell ref="C502:D502"/>
    <mergeCell ref="E502:F502"/>
    <mergeCell ref="C509:D509"/>
    <mergeCell ref="E509:F509"/>
    <mergeCell ref="C528:D528"/>
    <mergeCell ref="E528:F528"/>
    <mergeCell ref="C451:F451"/>
    <mergeCell ref="E460:F461"/>
    <mergeCell ref="C544:F544"/>
    <mergeCell ref="A512:M512"/>
    <mergeCell ref="A513:M513"/>
    <mergeCell ref="A514:M514"/>
    <mergeCell ref="A516:M516"/>
    <mergeCell ref="A517:B517"/>
    <mergeCell ref="C517:F517"/>
    <mergeCell ref="A518:B518"/>
    <mergeCell ref="B519:B523"/>
    <mergeCell ref="D519:D522"/>
    <mergeCell ref="E519:F523"/>
    <mergeCell ref="C316:D316"/>
    <mergeCell ref="E316:F316"/>
    <mergeCell ref="C323:D323"/>
    <mergeCell ref="E323:F323"/>
    <mergeCell ref="C342:D342"/>
    <mergeCell ref="E342:F342"/>
    <mergeCell ref="C349:D349"/>
    <mergeCell ref="E349:F349"/>
    <mergeCell ref="C356:D356"/>
    <mergeCell ref="E356:F356"/>
    <mergeCell ref="C363:D363"/>
    <mergeCell ref="E363:F363"/>
    <mergeCell ref="C370:D370"/>
    <mergeCell ref="E370:F370"/>
    <mergeCell ref="C388:D388"/>
    <mergeCell ref="E388:F388"/>
    <mergeCell ref="C395:D395"/>
    <mergeCell ref="E395:F395"/>
    <mergeCell ref="C389:F389"/>
    <mergeCell ref="D379:D382"/>
    <mergeCell ref="E379:F383"/>
    <mergeCell ref="C350:F350"/>
    <mergeCell ref="A326:M326"/>
    <mergeCell ref="A327:M327"/>
    <mergeCell ref="C357:F357"/>
    <mergeCell ref="G357:M357"/>
    <mergeCell ref="C358:F358"/>
    <mergeCell ref="G358:M358"/>
    <mergeCell ref="A359:A365"/>
    <mergeCell ref="B359:B365"/>
    <mergeCell ref="C359:C361"/>
    <mergeCell ref="D359:D362"/>
    <mergeCell ref="G549:M549"/>
    <mergeCell ref="A545:A551"/>
    <mergeCell ref="B545:B551"/>
    <mergeCell ref="C545:C547"/>
    <mergeCell ref="D545:D548"/>
    <mergeCell ref="C402:D402"/>
    <mergeCell ref="A559:M559"/>
    <mergeCell ref="A560:M560"/>
    <mergeCell ref="A561:M561"/>
    <mergeCell ref="Q143:S143"/>
    <mergeCell ref="L552:L555"/>
    <mergeCell ref="M552:M555"/>
    <mergeCell ref="E553:F554"/>
    <mergeCell ref="G554:G555"/>
    <mergeCell ref="H554:H555"/>
    <mergeCell ref="I554:I555"/>
    <mergeCell ref="K554:K555"/>
    <mergeCell ref="G556:M556"/>
    <mergeCell ref="A552:A558"/>
    <mergeCell ref="B552:B558"/>
    <mergeCell ref="C552:C554"/>
    <mergeCell ref="D552:D555"/>
    <mergeCell ref="G552:G553"/>
    <mergeCell ref="H552:H553"/>
    <mergeCell ref="I552:I553"/>
    <mergeCell ref="J552:J555"/>
    <mergeCell ref="K552:K553"/>
    <mergeCell ref="C557:F557"/>
    <mergeCell ref="G557:M557"/>
    <mergeCell ref="C558:F558"/>
    <mergeCell ref="G558:M558"/>
    <mergeCell ref="L545:L548"/>
    <mergeCell ref="M545:M548"/>
    <mergeCell ref="E546:F547"/>
    <mergeCell ref="G547:G548"/>
    <mergeCell ref="H547:H548"/>
    <mergeCell ref="I547:I548"/>
    <mergeCell ref="K547:K548"/>
    <mergeCell ref="G545:G546"/>
    <mergeCell ref="H545:H546"/>
    <mergeCell ref="I545:I546"/>
    <mergeCell ref="J545:J548"/>
    <mergeCell ref="K545:K546"/>
    <mergeCell ref="C550:F550"/>
    <mergeCell ref="G550:M550"/>
    <mergeCell ref="C551:F551"/>
    <mergeCell ref="G551:M551"/>
    <mergeCell ref="L538:L541"/>
    <mergeCell ref="M538:M541"/>
    <mergeCell ref="E539:F540"/>
    <mergeCell ref="G540:G541"/>
    <mergeCell ref="H540:H541"/>
    <mergeCell ref="I540:I541"/>
    <mergeCell ref="K540:K541"/>
    <mergeCell ref="G542:M542"/>
    <mergeCell ref="C542:D542"/>
    <mergeCell ref="E542:F542"/>
    <mergeCell ref="C549:D549"/>
    <mergeCell ref="E549:F549"/>
    <mergeCell ref="I538:I539"/>
    <mergeCell ref="J538:J541"/>
    <mergeCell ref="K538:K539"/>
    <mergeCell ref="C543:F543"/>
    <mergeCell ref="G543:M543"/>
    <mergeCell ref="G544:M544"/>
    <mergeCell ref="L531:L534"/>
    <mergeCell ref="M531:M534"/>
    <mergeCell ref="E532:F533"/>
    <mergeCell ref="G533:G534"/>
    <mergeCell ref="H533:H534"/>
    <mergeCell ref="I533:I534"/>
    <mergeCell ref="K533:K534"/>
    <mergeCell ref="G535:M535"/>
    <mergeCell ref="A531:A537"/>
    <mergeCell ref="B531:B537"/>
    <mergeCell ref="C531:C533"/>
    <mergeCell ref="D531:D534"/>
    <mergeCell ref="G531:G532"/>
    <mergeCell ref="H531:H532"/>
    <mergeCell ref="I531:I532"/>
    <mergeCell ref="J531:J534"/>
    <mergeCell ref="K531:K532"/>
    <mergeCell ref="C536:F536"/>
    <mergeCell ref="G536:M536"/>
    <mergeCell ref="C535:D535"/>
    <mergeCell ref="E535:F535"/>
    <mergeCell ref="C537:F537"/>
    <mergeCell ref="G537:M537"/>
    <mergeCell ref="A538:A544"/>
    <mergeCell ref="B538:B544"/>
    <mergeCell ref="C538:C540"/>
    <mergeCell ref="D538:D541"/>
    <mergeCell ref="G538:G539"/>
    <mergeCell ref="H538:H539"/>
    <mergeCell ref="L524:L527"/>
    <mergeCell ref="M524:M527"/>
    <mergeCell ref="E525:F526"/>
    <mergeCell ref="G526:G527"/>
    <mergeCell ref="H526:H527"/>
    <mergeCell ref="I526:I527"/>
    <mergeCell ref="K526:K527"/>
    <mergeCell ref="G528:M528"/>
    <mergeCell ref="A524:A530"/>
    <mergeCell ref="B524:B530"/>
    <mergeCell ref="C524:C526"/>
    <mergeCell ref="D524:D527"/>
    <mergeCell ref="G524:G525"/>
    <mergeCell ref="H524:H525"/>
    <mergeCell ref="I524:I525"/>
    <mergeCell ref="J524:J527"/>
    <mergeCell ref="K524:K525"/>
    <mergeCell ref="C529:F529"/>
    <mergeCell ref="G529:M529"/>
    <mergeCell ref="C530:F530"/>
    <mergeCell ref="G530:M530"/>
    <mergeCell ref="G519:H520"/>
    <mergeCell ref="I519:J520"/>
    <mergeCell ref="K519:L520"/>
    <mergeCell ref="M519:M523"/>
    <mergeCell ref="A520:A523"/>
    <mergeCell ref="G522:G523"/>
    <mergeCell ref="I522:I523"/>
    <mergeCell ref="K522:K523"/>
    <mergeCell ref="A466:M466"/>
    <mergeCell ref="A459:A465"/>
    <mergeCell ref="B459:B465"/>
    <mergeCell ref="C459:C461"/>
    <mergeCell ref="D459:D462"/>
    <mergeCell ref="G459:G460"/>
    <mergeCell ref="H459:H460"/>
    <mergeCell ref="G456:M456"/>
    <mergeCell ref="K459:K460"/>
    <mergeCell ref="L459:L462"/>
    <mergeCell ref="M459:M462"/>
    <mergeCell ref="I507:I508"/>
    <mergeCell ref="K507:K508"/>
    <mergeCell ref="G509:M509"/>
    <mergeCell ref="C510:F510"/>
    <mergeCell ref="G510:M510"/>
    <mergeCell ref="C511:F511"/>
    <mergeCell ref="G511:M511"/>
    <mergeCell ref="A467:M467"/>
    <mergeCell ref="A468:M468"/>
    <mergeCell ref="A469:M469"/>
    <mergeCell ref="A470:B470"/>
    <mergeCell ref="C470:F470"/>
    <mergeCell ref="A471:B471"/>
    <mergeCell ref="B472:B476"/>
    <mergeCell ref="D472:D475"/>
    <mergeCell ref="E472:F476"/>
    <mergeCell ref="G472:H473"/>
    <mergeCell ref="I472:J473"/>
    <mergeCell ref="K472:L473"/>
    <mergeCell ref="M472:M476"/>
    <mergeCell ref="A473:A476"/>
    <mergeCell ref="G475:G476"/>
    <mergeCell ref="I475:I476"/>
    <mergeCell ref="K475:K476"/>
    <mergeCell ref="G463:M463"/>
    <mergeCell ref="C464:F464"/>
    <mergeCell ref="G464:M464"/>
    <mergeCell ref="C465:F465"/>
    <mergeCell ref="G465:M465"/>
    <mergeCell ref="A425:B425"/>
    <mergeCell ref="B426:B430"/>
    <mergeCell ref="D426:D429"/>
    <mergeCell ref="E426:F430"/>
    <mergeCell ref="G426:H427"/>
    <mergeCell ref="I426:J427"/>
    <mergeCell ref="K426:L427"/>
    <mergeCell ref="M426:M430"/>
    <mergeCell ref="A427:A430"/>
    <mergeCell ref="G429:G430"/>
    <mergeCell ref="I429:I430"/>
    <mergeCell ref="K429:K430"/>
    <mergeCell ref="G449:M449"/>
    <mergeCell ref="C450:F450"/>
    <mergeCell ref="G450:M450"/>
    <mergeCell ref="C457:F457"/>
    <mergeCell ref="G411:M411"/>
    <mergeCell ref="M412:M415"/>
    <mergeCell ref="E413:F414"/>
    <mergeCell ref="G414:G415"/>
    <mergeCell ref="H414:H415"/>
    <mergeCell ref="G457:M457"/>
    <mergeCell ref="C458:F458"/>
    <mergeCell ref="G458:M458"/>
    <mergeCell ref="I459:I460"/>
    <mergeCell ref="J459:J462"/>
    <mergeCell ref="G451:M451"/>
    <mergeCell ref="C417:F417"/>
    <mergeCell ref="G417:M417"/>
    <mergeCell ref="C418:F418"/>
    <mergeCell ref="G418:M418"/>
    <mergeCell ref="A421:M421"/>
    <mergeCell ref="A423:M423"/>
    <mergeCell ref="A424:B424"/>
    <mergeCell ref="C424:F424"/>
    <mergeCell ref="A419:M419"/>
    <mergeCell ref="A420:M420"/>
    <mergeCell ref="A412:A418"/>
    <mergeCell ref="B412:B418"/>
    <mergeCell ref="C412:C414"/>
    <mergeCell ref="G461:G462"/>
    <mergeCell ref="A452:A458"/>
    <mergeCell ref="B452:B458"/>
    <mergeCell ref="C452:C454"/>
    <mergeCell ref="D452:D455"/>
    <mergeCell ref="G452:G453"/>
    <mergeCell ref="H452:H453"/>
    <mergeCell ref="I452:I453"/>
    <mergeCell ref="K400:K401"/>
    <mergeCell ref="C403:F403"/>
    <mergeCell ref="E402:F402"/>
    <mergeCell ref="C409:D409"/>
    <mergeCell ref="E409:F409"/>
    <mergeCell ref="G403:M403"/>
    <mergeCell ref="C404:F404"/>
    <mergeCell ref="G404:M404"/>
    <mergeCell ref="C371:F371"/>
    <mergeCell ref="G371:M371"/>
    <mergeCell ref="C372:F372"/>
    <mergeCell ref="G372:M372"/>
    <mergeCell ref="A375:M375"/>
    <mergeCell ref="A376:M376"/>
    <mergeCell ref="A377:B377"/>
    <mergeCell ref="C377:F377"/>
    <mergeCell ref="A378:B378"/>
    <mergeCell ref="C396:F396"/>
    <mergeCell ref="G396:M396"/>
    <mergeCell ref="C397:F397"/>
    <mergeCell ref="G397:M397"/>
    <mergeCell ref="A398:A404"/>
    <mergeCell ref="B398:B404"/>
    <mergeCell ref="C398:C400"/>
    <mergeCell ref="D398:D401"/>
    <mergeCell ref="J398:J401"/>
    <mergeCell ref="L398:L401"/>
    <mergeCell ref="M398:M401"/>
    <mergeCell ref="E399:F400"/>
    <mergeCell ref="G400:G401"/>
    <mergeCell ref="C390:F390"/>
    <mergeCell ref="G390:M390"/>
    <mergeCell ref="C364:F364"/>
    <mergeCell ref="I398:I399"/>
    <mergeCell ref="E333:F337"/>
    <mergeCell ref="G333:H334"/>
    <mergeCell ref="I333:J334"/>
    <mergeCell ref="K333:L334"/>
    <mergeCell ref="M333:M337"/>
    <mergeCell ref="K398:K399"/>
    <mergeCell ref="G388:M388"/>
    <mergeCell ref="I379:J380"/>
    <mergeCell ref="K379:L380"/>
    <mergeCell ref="M379:M383"/>
    <mergeCell ref="K386:K387"/>
    <mergeCell ref="G382:G383"/>
    <mergeCell ref="I382:I383"/>
    <mergeCell ref="K382:K383"/>
    <mergeCell ref="G363:M363"/>
    <mergeCell ref="G370:M370"/>
    <mergeCell ref="G364:M364"/>
    <mergeCell ref="C365:F365"/>
    <mergeCell ref="G365:M365"/>
    <mergeCell ref="G359:G360"/>
    <mergeCell ref="L359:L362"/>
    <mergeCell ref="M359:M362"/>
    <mergeCell ref="E360:F361"/>
    <mergeCell ref="G398:G399"/>
    <mergeCell ref="H398:H399"/>
    <mergeCell ref="G361:G362"/>
    <mergeCell ref="H361:H362"/>
    <mergeCell ref="I361:I362"/>
    <mergeCell ref="K361:K362"/>
    <mergeCell ref="G389:M389"/>
    <mergeCell ref="A334:A337"/>
    <mergeCell ref="A338:A344"/>
    <mergeCell ref="B338:B344"/>
    <mergeCell ref="C338:C340"/>
    <mergeCell ref="D338:D341"/>
    <mergeCell ref="J338:J341"/>
    <mergeCell ref="L338:L341"/>
    <mergeCell ref="M338:M341"/>
    <mergeCell ref="E339:F340"/>
    <mergeCell ref="G340:G341"/>
    <mergeCell ref="G338:G339"/>
    <mergeCell ref="H338:H339"/>
    <mergeCell ref="I338:I339"/>
    <mergeCell ref="K338:K339"/>
    <mergeCell ref="H340:H341"/>
    <mergeCell ref="I340:I341"/>
    <mergeCell ref="K340:K341"/>
    <mergeCell ref="G336:G337"/>
    <mergeCell ref="I336:I337"/>
    <mergeCell ref="K336:K337"/>
    <mergeCell ref="G342:M342"/>
    <mergeCell ref="C343:F343"/>
    <mergeCell ref="G343:M343"/>
    <mergeCell ref="C344:F344"/>
    <mergeCell ref="G344:M344"/>
    <mergeCell ref="G502:M502"/>
    <mergeCell ref="C503:F503"/>
    <mergeCell ref="G503:M503"/>
    <mergeCell ref="C504:F504"/>
    <mergeCell ref="G504:M504"/>
    <mergeCell ref="L505:L508"/>
    <mergeCell ref="M505:M508"/>
    <mergeCell ref="A498:A504"/>
    <mergeCell ref="B498:B504"/>
    <mergeCell ref="C498:C500"/>
    <mergeCell ref="D498:D501"/>
    <mergeCell ref="G498:G499"/>
    <mergeCell ref="H498:H499"/>
    <mergeCell ref="I498:I499"/>
    <mergeCell ref="J498:J501"/>
    <mergeCell ref="K498:K499"/>
    <mergeCell ref="L498:L501"/>
    <mergeCell ref="M498:M501"/>
    <mergeCell ref="A505:A511"/>
    <mergeCell ref="B505:B511"/>
    <mergeCell ref="C505:C507"/>
    <mergeCell ref="D505:D508"/>
    <mergeCell ref="G505:G506"/>
    <mergeCell ref="H505:H506"/>
    <mergeCell ref="I505:I506"/>
    <mergeCell ref="J505:J508"/>
    <mergeCell ref="K505:K506"/>
    <mergeCell ref="E506:F507"/>
    <mergeCell ref="G507:G508"/>
    <mergeCell ref="H507:H508"/>
    <mergeCell ref="G495:M495"/>
    <mergeCell ref="C496:F496"/>
    <mergeCell ref="G496:M496"/>
    <mergeCell ref="C497:F497"/>
    <mergeCell ref="G497:M497"/>
    <mergeCell ref="E499:F500"/>
    <mergeCell ref="G500:G501"/>
    <mergeCell ref="H500:H501"/>
    <mergeCell ref="I500:I501"/>
    <mergeCell ref="K500:K501"/>
    <mergeCell ref="A491:A497"/>
    <mergeCell ref="B491:B497"/>
    <mergeCell ref="C491:C493"/>
    <mergeCell ref="D491:D494"/>
    <mergeCell ref="G491:G492"/>
    <mergeCell ref="H491:H492"/>
    <mergeCell ref="I491:I492"/>
    <mergeCell ref="J491:J494"/>
    <mergeCell ref="K491:K492"/>
    <mergeCell ref="L491:L494"/>
    <mergeCell ref="M491:M494"/>
    <mergeCell ref="E478:F479"/>
    <mergeCell ref="G479:G480"/>
    <mergeCell ref="H479:H480"/>
    <mergeCell ref="I479:I480"/>
    <mergeCell ref="K479:K480"/>
    <mergeCell ref="G488:M488"/>
    <mergeCell ref="C489:F489"/>
    <mergeCell ref="G489:M489"/>
    <mergeCell ref="C490:F490"/>
    <mergeCell ref="G490:M490"/>
    <mergeCell ref="E492:F493"/>
    <mergeCell ref="G493:G494"/>
    <mergeCell ref="H493:H494"/>
    <mergeCell ref="I493:I494"/>
    <mergeCell ref="K493:K494"/>
    <mergeCell ref="A484:A490"/>
    <mergeCell ref="B484:B490"/>
    <mergeCell ref="C484:C486"/>
    <mergeCell ref="D484:D487"/>
    <mergeCell ref="G484:G485"/>
    <mergeCell ref="H484:H485"/>
    <mergeCell ref="I484:I485"/>
    <mergeCell ref="J484:J487"/>
    <mergeCell ref="K484:K485"/>
    <mergeCell ref="L484:L487"/>
    <mergeCell ref="M484:M487"/>
    <mergeCell ref="A445:A451"/>
    <mergeCell ref="B445:B451"/>
    <mergeCell ref="C445:C447"/>
    <mergeCell ref="D445:D448"/>
    <mergeCell ref="G445:G446"/>
    <mergeCell ref="H445:H446"/>
    <mergeCell ref="I445:I446"/>
    <mergeCell ref="J445:J448"/>
    <mergeCell ref="K445:K446"/>
    <mergeCell ref="L445:L448"/>
    <mergeCell ref="M445:M448"/>
    <mergeCell ref="G481:M481"/>
    <mergeCell ref="C482:F482"/>
    <mergeCell ref="G482:M482"/>
    <mergeCell ref="C483:F483"/>
    <mergeCell ref="G483:M483"/>
    <mergeCell ref="E485:F486"/>
    <mergeCell ref="G486:G487"/>
    <mergeCell ref="H486:H487"/>
    <mergeCell ref="I486:I487"/>
    <mergeCell ref="K486:K487"/>
    <mergeCell ref="A477:A483"/>
    <mergeCell ref="B477:B483"/>
    <mergeCell ref="C477:C479"/>
    <mergeCell ref="D477:D480"/>
    <mergeCell ref="G477:G478"/>
    <mergeCell ref="H477:H478"/>
    <mergeCell ref="I477:I478"/>
    <mergeCell ref="J477:J480"/>
    <mergeCell ref="K477:K478"/>
    <mergeCell ref="L477:L480"/>
    <mergeCell ref="M477:M480"/>
    <mergeCell ref="H461:H462"/>
    <mergeCell ref="I461:I462"/>
    <mergeCell ref="K461:K462"/>
    <mergeCell ref="E453:F454"/>
    <mergeCell ref="G454:G455"/>
    <mergeCell ref="H454:H455"/>
    <mergeCell ref="C449:D449"/>
    <mergeCell ref="G442:M442"/>
    <mergeCell ref="C443:F443"/>
    <mergeCell ref="G443:M443"/>
    <mergeCell ref="C444:F444"/>
    <mergeCell ref="G444:M444"/>
    <mergeCell ref="E446:F447"/>
    <mergeCell ref="G447:G448"/>
    <mergeCell ref="H447:H448"/>
    <mergeCell ref="I447:I448"/>
    <mergeCell ref="K447:K448"/>
    <mergeCell ref="J452:J455"/>
    <mergeCell ref="K452:K453"/>
    <mergeCell ref="L452:L455"/>
    <mergeCell ref="M452:M455"/>
    <mergeCell ref="I454:I455"/>
    <mergeCell ref="K454:K455"/>
    <mergeCell ref="A438:A444"/>
    <mergeCell ref="B438:B444"/>
    <mergeCell ref="C438:C440"/>
    <mergeCell ref="D438:D441"/>
    <mergeCell ref="G438:G439"/>
    <mergeCell ref="H438:H439"/>
    <mergeCell ref="I438:I439"/>
    <mergeCell ref="J438:J441"/>
    <mergeCell ref="K438:K439"/>
    <mergeCell ref="L438:L441"/>
    <mergeCell ref="M438:M441"/>
    <mergeCell ref="C442:D442"/>
    <mergeCell ref="E442:F442"/>
    <mergeCell ref="G435:M435"/>
    <mergeCell ref="C436:F436"/>
    <mergeCell ref="G436:M436"/>
    <mergeCell ref="C437:F437"/>
    <mergeCell ref="G437:M437"/>
    <mergeCell ref="E439:F440"/>
    <mergeCell ref="G440:G441"/>
    <mergeCell ref="H440:H441"/>
    <mergeCell ref="I440:I441"/>
    <mergeCell ref="K440:K441"/>
    <mergeCell ref="A431:A437"/>
    <mergeCell ref="B431:B437"/>
    <mergeCell ref="C431:C433"/>
    <mergeCell ref="D431:D434"/>
    <mergeCell ref="G431:G432"/>
    <mergeCell ref="H431:H432"/>
    <mergeCell ref="I431:I432"/>
    <mergeCell ref="J431:J434"/>
    <mergeCell ref="K431:K432"/>
    <mergeCell ref="L431:L434"/>
    <mergeCell ref="M431:M434"/>
    <mergeCell ref="E432:F433"/>
    <mergeCell ref="G433:G434"/>
    <mergeCell ref="H433:H434"/>
    <mergeCell ref="I433:I434"/>
    <mergeCell ref="K433:K434"/>
    <mergeCell ref="C435:D435"/>
    <mergeCell ref="E435:F435"/>
    <mergeCell ref="I414:I415"/>
    <mergeCell ref="K414:K415"/>
    <mergeCell ref="G416:M416"/>
    <mergeCell ref="C416:D416"/>
    <mergeCell ref="E416:F416"/>
    <mergeCell ref="A405:A411"/>
    <mergeCell ref="B405:B411"/>
    <mergeCell ref="C405:C407"/>
    <mergeCell ref="D405:D408"/>
    <mergeCell ref="J405:J408"/>
    <mergeCell ref="L405:L408"/>
    <mergeCell ref="M405:M408"/>
    <mergeCell ref="E406:F407"/>
    <mergeCell ref="G407:G408"/>
    <mergeCell ref="H407:H408"/>
    <mergeCell ref="I407:I408"/>
    <mergeCell ref="G405:G406"/>
    <mergeCell ref="H405:H406"/>
    <mergeCell ref="I405:I406"/>
    <mergeCell ref="K405:K406"/>
    <mergeCell ref="K407:K408"/>
    <mergeCell ref="G409:M409"/>
    <mergeCell ref="D412:D415"/>
    <mergeCell ref="J412:J415"/>
    <mergeCell ref="L412:L415"/>
    <mergeCell ref="G412:G413"/>
    <mergeCell ref="H412:H413"/>
    <mergeCell ref="I412:I413"/>
    <mergeCell ref="K412:K413"/>
    <mergeCell ref="C410:F410"/>
    <mergeCell ref="G410:M410"/>
    <mergeCell ref="C411:F411"/>
    <mergeCell ref="H359:H360"/>
    <mergeCell ref="I359:I360"/>
    <mergeCell ref="K359:K360"/>
    <mergeCell ref="G379:H380"/>
    <mergeCell ref="G402:M402"/>
    <mergeCell ref="A391:A397"/>
    <mergeCell ref="B391:B397"/>
    <mergeCell ref="C391:C393"/>
    <mergeCell ref="D391:D394"/>
    <mergeCell ref="J391:J394"/>
    <mergeCell ref="L391:L394"/>
    <mergeCell ref="M391:M394"/>
    <mergeCell ref="E392:F393"/>
    <mergeCell ref="G393:G394"/>
    <mergeCell ref="H393:H394"/>
    <mergeCell ref="I393:I394"/>
    <mergeCell ref="G391:G392"/>
    <mergeCell ref="H391:H392"/>
    <mergeCell ref="I391:I392"/>
    <mergeCell ref="K391:K392"/>
    <mergeCell ref="H400:H401"/>
    <mergeCell ref="I400:I401"/>
    <mergeCell ref="J359:J362"/>
    <mergeCell ref="K393:K394"/>
    <mergeCell ref="G395:M395"/>
    <mergeCell ref="A384:A390"/>
    <mergeCell ref="B384:B390"/>
    <mergeCell ref="C384:C386"/>
    <mergeCell ref="D384:D387"/>
    <mergeCell ref="J384:J387"/>
    <mergeCell ref="L384:L387"/>
    <mergeCell ref="M384:M387"/>
    <mergeCell ref="E385:F386"/>
    <mergeCell ref="G386:G387"/>
    <mergeCell ref="H386:H387"/>
    <mergeCell ref="I386:I387"/>
    <mergeCell ref="G384:G385"/>
    <mergeCell ref="H384:H385"/>
    <mergeCell ref="I384:I385"/>
    <mergeCell ref="K384:K385"/>
    <mergeCell ref="A366:A372"/>
    <mergeCell ref="B366:B372"/>
    <mergeCell ref="C366:C368"/>
    <mergeCell ref="D366:D369"/>
    <mergeCell ref="J366:J369"/>
    <mergeCell ref="L366:L369"/>
    <mergeCell ref="G366:G367"/>
    <mergeCell ref="H366:H367"/>
    <mergeCell ref="I366:I367"/>
    <mergeCell ref="K366:K367"/>
    <mergeCell ref="M366:M369"/>
    <mergeCell ref="E367:F368"/>
    <mergeCell ref="G368:G369"/>
    <mergeCell ref="H368:H369"/>
    <mergeCell ref="I368:I369"/>
    <mergeCell ref="K368:K369"/>
    <mergeCell ref="B379:B383"/>
    <mergeCell ref="A380:A383"/>
    <mergeCell ref="A373:M373"/>
    <mergeCell ref="A374:M374"/>
    <mergeCell ref="M345:M348"/>
    <mergeCell ref="E346:F347"/>
    <mergeCell ref="G347:G348"/>
    <mergeCell ref="H347:H348"/>
    <mergeCell ref="I347:I348"/>
    <mergeCell ref="G345:G346"/>
    <mergeCell ref="H345:H346"/>
    <mergeCell ref="I345:I346"/>
    <mergeCell ref="K345:K346"/>
    <mergeCell ref="A352:A358"/>
    <mergeCell ref="B352:B358"/>
    <mergeCell ref="C352:C354"/>
    <mergeCell ref="G349:M349"/>
    <mergeCell ref="D352:D355"/>
    <mergeCell ref="J352:J355"/>
    <mergeCell ref="L352:L355"/>
    <mergeCell ref="M352:M355"/>
    <mergeCell ref="E353:F354"/>
    <mergeCell ref="G354:G355"/>
    <mergeCell ref="H354:H355"/>
    <mergeCell ref="I354:I355"/>
    <mergeCell ref="G350:M350"/>
    <mergeCell ref="C351:F351"/>
    <mergeCell ref="G351:M351"/>
    <mergeCell ref="K354:K355"/>
    <mergeCell ref="G352:G353"/>
    <mergeCell ref="H352:H353"/>
    <mergeCell ref="I352:I353"/>
    <mergeCell ref="K352:K353"/>
    <mergeCell ref="K312:K313"/>
    <mergeCell ref="C317:F317"/>
    <mergeCell ref="G317:M317"/>
    <mergeCell ref="C318:F318"/>
    <mergeCell ref="G318:M318"/>
    <mergeCell ref="A328:M328"/>
    <mergeCell ref="L319:L322"/>
    <mergeCell ref="M319:M322"/>
    <mergeCell ref="E320:F321"/>
    <mergeCell ref="G356:M356"/>
    <mergeCell ref="A345:A351"/>
    <mergeCell ref="B345:B351"/>
    <mergeCell ref="C345:C347"/>
    <mergeCell ref="D345:D348"/>
    <mergeCell ref="J345:J348"/>
    <mergeCell ref="L345:L348"/>
    <mergeCell ref="I321:I322"/>
    <mergeCell ref="K321:K322"/>
    <mergeCell ref="G323:M323"/>
    <mergeCell ref="A319:A325"/>
    <mergeCell ref="B319:B325"/>
    <mergeCell ref="C319:C321"/>
    <mergeCell ref="D319:D322"/>
    <mergeCell ref="G319:G320"/>
    <mergeCell ref="H319:H320"/>
    <mergeCell ref="I319:I320"/>
    <mergeCell ref="J319:J322"/>
    <mergeCell ref="K319:K320"/>
    <mergeCell ref="C324:F324"/>
    <mergeCell ref="G324:M324"/>
    <mergeCell ref="C325:F325"/>
    <mergeCell ref="G325:M325"/>
    <mergeCell ref="I305:I306"/>
    <mergeCell ref="J305:J308"/>
    <mergeCell ref="K305:K306"/>
    <mergeCell ref="C310:F310"/>
    <mergeCell ref="G310:M310"/>
    <mergeCell ref="C311:F311"/>
    <mergeCell ref="G311:M311"/>
    <mergeCell ref="C309:D309"/>
    <mergeCell ref="E309:F309"/>
    <mergeCell ref="K347:K348"/>
    <mergeCell ref="B333:B337"/>
    <mergeCell ref="D333:D336"/>
    <mergeCell ref="A330:M330"/>
    <mergeCell ref="A331:B331"/>
    <mergeCell ref="C331:F331"/>
    <mergeCell ref="A332:B332"/>
    <mergeCell ref="L312:L315"/>
    <mergeCell ref="M312:M315"/>
    <mergeCell ref="E313:F314"/>
    <mergeCell ref="G314:G315"/>
    <mergeCell ref="H314:H315"/>
    <mergeCell ref="I314:I315"/>
    <mergeCell ref="K314:K315"/>
    <mergeCell ref="G316:M316"/>
    <mergeCell ref="A312:A318"/>
    <mergeCell ref="B312:B318"/>
    <mergeCell ref="C312:C314"/>
    <mergeCell ref="D312:D315"/>
    <mergeCell ref="G312:G313"/>
    <mergeCell ref="H312:H313"/>
    <mergeCell ref="I312:I313"/>
    <mergeCell ref="J312:J315"/>
    <mergeCell ref="G302:M302"/>
    <mergeCell ref="A298:A304"/>
    <mergeCell ref="B298:B304"/>
    <mergeCell ref="C298:C300"/>
    <mergeCell ref="D298:D301"/>
    <mergeCell ref="G298:G299"/>
    <mergeCell ref="H298:H299"/>
    <mergeCell ref="I298:I299"/>
    <mergeCell ref="J298:J301"/>
    <mergeCell ref="K298:K299"/>
    <mergeCell ref="C303:F303"/>
    <mergeCell ref="G303:M303"/>
    <mergeCell ref="C304:F304"/>
    <mergeCell ref="G304:M304"/>
    <mergeCell ref="C302:D302"/>
    <mergeCell ref="E302:F302"/>
    <mergeCell ref="G321:G322"/>
    <mergeCell ref="H321:H322"/>
    <mergeCell ref="L305:L308"/>
    <mergeCell ref="M305:M308"/>
    <mergeCell ref="E306:F307"/>
    <mergeCell ref="G307:G308"/>
    <mergeCell ref="H307:H308"/>
    <mergeCell ref="I307:I308"/>
    <mergeCell ref="K307:K308"/>
    <mergeCell ref="G309:M309"/>
    <mergeCell ref="A305:A311"/>
    <mergeCell ref="B305:B311"/>
    <mergeCell ref="C305:C307"/>
    <mergeCell ref="D305:D308"/>
    <mergeCell ref="G305:G306"/>
    <mergeCell ref="H305:H306"/>
    <mergeCell ref="G295:M295"/>
    <mergeCell ref="A291:A297"/>
    <mergeCell ref="B291:B297"/>
    <mergeCell ref="C291:C293"/>
    <mergeCell ref="D291:D294"/>
    <mergeCell ref="G291:G292"/>
    <mergeCell ref="H291:H292"/>
    <mergeCell ref="I291:I292"/>
    <mergeCell ref="J291:J294"/>
    <mergeCell ref="K291:K292"/>
    <mergeCell ref="C296:F296"/>
    <mergeCell ref="G296:M296"/>
    <mergeCell ref="C297:F297"/>
    <mergeCell ref="G297:M297"/>
    <mergeCell ref="C295:D295"/>
    <mergeCell ref="E295:F295"/>
    <mergeCell ref="L298:L301"/>
    <mergeCell ref="M298:M301"/>
    <mergeCell ref="E299:F300"/>
    <mergeCell ref="G300:G301"/>
    <mergeCell ref="H300:H301"/>
    <mergeCell ref="I300:I301"/>
    <mergeCell ref="K300:K301"/>
    <mergeCell ref="A285:B285"/>
    <mergeCell ref="B286:B290"/>
    <mergeCell ref="D286:D289"/>
    <mergeCell ref="E286:F290"/>
    <mergeCell ref="G286:H287"/>
    <mergeCell ref="I286:J287"/>
    <mergeCell ref="K286:L287"/>
    <mergeCell ref="M286:M290"/>
    <mergeCell ref="A287:A290"/>
    <mergeCell ref="G289:G290"/>
    <mergeCell ref="I289:I290"/>
    <mergeCell ref="K289:K290"/>
    <mergeCell ref="A280:M280"/>
    <mergeCell ref="A281:M281"/>
    <mergeCell ref="A282:M282"/>
    <mergeCell ref="L291:L294"/>
    <mergeCell ref="M291:M294"/>
    <mergeCell ref="E292:F293"/>
    <mergeCell ref="G293:G294"/>
    <mergeCell ref="H293:H294"/>
    <mergeCell ref="I293:I294"/>
    <mergeCell ref="K293:K294"/>
    <mergeCell ref="G277:M277"/>
    <mergeCell ref="A273:A279"/>
    <mergeCell ref="B273:B279"/>
    <mergeCell ref="C273:C275"/>
    <mergeCell ref="D273:D276"/>
    <mergeCell ref="G273:G274"/>
    <mergeCell ref="H273:H274"/>
    <mergeCell ref="I273:I274"/>
    <mergeCell ref="J273:J276"/>
    <mergeCell ref="K273:K274"/>
    <mergeCell ref="C278:F278"/>
    <mergeCell ref="G278:M278"/>
    <mergeCell ref="C279:F279"/>
    <mergeCell ref="G279:M279"/>
    <mergeCell ref="A283:M283"/>
    <mergeCell ref="A284:B284"/>
    <mergeCell ref="C284:F284"/>
    <mergeCell ref="L266:L269"/>
    <mergeCell ref="M266:M269"/>
    <mergeCell ref="E267:F268"/>
    <mergeCell ref="G268:G269"/>
    <mergeCell ref="H268:H269"/>
    <mergeCell ref="I268:I269"/>
    <mergeCell ref="K268:K269"/>
    <mergeCell ref="G270:M270"/>
    <mergeCell ref="C270:D270"/>
    <mergeCell ref="E270:F270"/>
    <mergeCell ref="C277:D277"/>
    <mergeCell ref="E277:F277"/>
    <mergeCell ref="A266:A272"/>
    <mergeCell ref="B266:B272"/>
    <mergeCell ref="C266:C268"/>
    <mergeCell ref="D266:D269"/>
    <mergeCell ref="G266:G267"/>
    <mergeCell ref="H266:H267"/>
    <mergeCell ref="I266:I267"/>
    <mergeCell ref="J266:J269"/>
    <mergeCell ref="K266:K267"/>
    <mergeCell ref="C271:F271"/>
    <mergeCell ref="G271:M271"/>
    <mergeCell ref="C272:F272"/>
    <mergeCell ref="G272:M272"/>
    <mergeCell ref="L273:L276"/>
    <mergeCell ref="M273:M276"/>
    <mergeCell ref="E274:F275"/>
    <mergeCell ref="G275:G276"/>
    <mergeCell ref="H275:H276"/>
    <mergeCell ref="I275:I276"/>
    <mergeCell ref="K275:K276"/>
    <mergeCell ref="A259:A265"/>
    <mergeCell ref="B259:B265"/>
    <mergeCell ref="C259:C261"/>
    <mergeCell ref="D259:D262"/>
    <mergeCell ref="G259:G260"/>
    <mergeCell ref="H259:H260"/>
    <mergeCell ref="I259:I260"/>
    <mergeCell ref="J259:J262"/>
    <mergeCell ref="K259:K260"/>
    <mergeCell ref="C264:F264"/>
    <mergeCell ref="G264:M264"/>
    <mergeCell ref="C265:F265"/>
    <mergeCell ref="G265:M265"/>
    <mergeCell ref="L259:L262"/>
    <mergeCell ref="M259:M262"/>
    <mergeCell ref="E260:F261"/>
    <mergeCell ref="G261:G262"/>
    <mergeCell ref="H261:H262"/>
    <mergeCell ref="I261:I262"/>
    <mergeCell ref="K261:K262"/>
    <mergeCell ref="G263:M263"/>
    <mergeCell ref="C263:D263"/>
    <mergeCell ref="E263:F263"/>
    <mergeCell ref="A252:A258"/>
    <mergeCell ref="B252:B258"/>
    <mergeCell ref="C252:C254"/>
    <mergeCell ref="D252:D255"/>
    <mergeCell ref="G252:G253"/>
    <mergeCell ref="H252:H253"/>
    <mergeCell ref="I252:I253"/>
    <mergeCell ref="J252:J255"/>
    <mergeCell ref="K252:K253"/>
    <mergeCell ref="C257:F257"/>
    <mergeCell ref="G257:M257"/>
    <mergeCell ref="C258:F258"/>
    <mergeCell ref="G258:M258"/>
    <mergeCell ref="L252:L255"/>
    <mergeCell ref="M252:M255"/>
    <mergeCell ref="E253:F254"/>
    <mergeCell ref="G254:G255"/>
    <mergeCell ref="H254:H255"/>
    <mergeCell ref="I254:I255"/>
    <mergeCell ref="K254:K255"/>
    <mergeCell ref="G256:M256"/>
    <mergeCell ref="C256:D256"/>
    <mergeCell ref="E256:F256"/>
    <mergeCell ref="A245:A251"/>
    <mergeCell ref="B245:B251"/>
    <mergeCell ref="C245:C247"/>
    <mergeCell ref="D245:D248"/>
    <mergeCell ref="G245:G246"/>
    <mergeCell ref="H245:H246"/>
    <mergeCell ref="I245:I246"/>
    <mergeCell ref="J245:J248"/>
    <mergeCell ref="K245:K246"/>
    <mergeCell ref="C250:F250"/>
    <mergeCell ref="G250:M250"/>
    <mergeCell ref="C251:F251"/>
    <mergeCell ref="G251:M251"/>
    <mergeCell ref="L245:L248"/>
    <mergeCell ref="M245:M248"/>
    <mergeCell ref="E246:F247"/>
    <mergeCell ref="G247:G248"/>
    <mergeCell ref="H247:H248"/>
    <mergeCell ref="I247:I248"/>
    <mergeCell ref="K247:K248"/>
    <mergeCell ref="G249:M249"/>
    <mergeCell ref="C249:D249"/>
    <mergeCell ref="E249:F249"/>
    <mergeCell ref="A233:M233"/>
    <mergeCell ref="A234:M234"/>
    <mergeCell ref="A235:M235"/>
    <mergeCell ref="A237:M237"/>
    <mergeCell ref="A238:B238"/>
    <mergeCell ref="C238:F238"/>
    <mergeCell ref="A239:B239"/>
    <mergeCell ref="B240:B244"/>
    <mergeCell ref="D240:D243"/>
    <mergeCell ref="E240:F244"/>
    <mergeCell ref="G240:H241"/>
    <mergeCell ref="I240:J241"/>
    <mergeCell ref="K240:L241"/>
    <mergeCell ref="M240:M244"/>
    <mergeCell ref="A241:A244"/>
    <mergeCell ref="G243:G244"/>
    <mergeCell ref="I243:I244"/>
    <mergeCell ref="K243:K244"/>
    <mergeCell ref="A226:A232"/>
    <mergeCell ref="B226:B232"/>
    <mergeCell ref="C226:C228"/>
    <mergeCell ref="D226:D229"/>
    <mergeCell ref="G226:G227"/>
    <mergeCell ref="H226:H227"/>
    <mergeCell ref="I226:I227"/>
    <mergeCell ref="J226:J229"/>
    <mergeCell ref="K226:K227"/>
    <mergeCell ref="C231:F231"/>
    <mergeCell ref="G231:M231"/>
    <mergeCell ref="C232:F232"/>
    <mergeCell ref="G232:M232"/>
    <mergeCell ref="L226:L229"/>
    <mergeCell ref="M226:M229"/>
    <mergeCell ref="E227:F228"/>
    <mergeCell ref="G228:G229"/>
    <mergeCell ref="H228:H229"/>
    <mergeCell ref="I228:I229"/>
    <mergeCell ref="K228:K229"/>
    <mergeCell ref="G230:M230"/>
    <mergeCell ref="C230:D230"/>
    <mergeCell ref="E230:F230"/>
    <mergeCell ref="A219:A225"/>
    <mergeCell ref="B219:B225"/>
    <mergeCell ref="C219:C221"/>
    <mergeCell ref="D219:D222"/>
    <mergeCell ref="G219:G220"/>
    <mergeCell ref="H219:H220"/>
    <mergeCell ref="I219:I220"/>
    <mergeCell ref="J219:J222"/>
    <mergeCell ref="K219:K220"/>
    <mergeCell ref="C224:F224"/>
    <mergeCell ref="G224:M224"/>
    <mergeCell ref="C225:F225"/>
    <mergeCell ref="G225:M225"/>
    <mergeCell ref="L219:L222"/>
    <mergeCell ref="M219:M222"/>
    <mergeCell ref="E220:F221"/>
    <mergeCell ref="G221:G222"/>
    <mergeCell ref="H221:H222"/>
    <mergeCell ref="I221:I222"/>
    <mergeCell ref="K221:K222"/>
    <mergeCell ref="G223:M223"/>
    <mergeCell ref="C223:D223"/>
    <mergeCell ref="E223:F223"/>
    <mergeCell ref="A212:A218"/>
    <mergeCell ref="B212:B218"/>
    <mergeCell ref="C212:C214"/>
    <mergeCell ref="D212:D215"/>
    <mergeCell ref="G212:G213"/>
    <mergeCell ref="H212:H213"/>
    <mergeCell ref="I212:I213"/>
    <mergeCell ref="J212:J215"/>
    <mergeCell ref="K212:K213"/>
    <mergeCell ref="C217:F217"/>
    <mergeCell ref="G217:M217"/>
    <mergeCell ref="C218:F218"/>
    <mergeCell ref="G218:M218"/>
    <mergeCell ref="L212:L215"/>
    <mergeCell ref="M212:M215"/>
    <mergeCell ref="E213:F214"/>
    <mergeCell ref="G214:G215"/>
    <mergeCell ref="H214:H215"/>
    <mergeCell ref="I214:I215"/>
    <mergeCell ref="K214:K215"/>
    <mergeCell ref="G216:M216"/>
    <mergeCell ref="C216:D216"/>
    <mergeCell ref="E216:F216"/>
    <mergeCell ref="A205:A211"/>
    <mergeCell ref="B205:B211"/>
    <mergeCell ref="C205:C207"/>
    <mergeCell ref="D205:D208"/>
    <mergeCell ref="G205:G206"/>
    <mergeCell ref="H205:H206"/>
    <mergeCell ref="I205:I206"/>
    <mergeCell ref="J205:J208"/>
    <mergeCell ref="K205:K206"/>
    <mergeCell ref="C210:F210"/>
    <mergeCell ref="G210:M210"/>
    <mergeCell ref="C211:F211"/>
    <mergeCell ref="G211:M211"/>
    <mergeCell ref="L205:L208"/>
    <mergeCell ref="M205:M208"/>
    <mergeCell ref="E206:F207"/>
    <mergeCell ref="G207:G208"/>
    <mergeCell ref="H207:H208"/>
    <mergeCell ref="I207:I208"/>
    <mergeCell ref="K207:K208"/>
    <mergeCell ref="G209:M209"/>
    <mergeCell ref="C209:D209"/>
    <mergeCell ref="E209:F209"/>
    <mergeCell ref="A198:A204"/>
    <mergeCell ref="B198:B204"/>
    <mergeCell ref="C198:C200"/>
    <mergeCell ref="D198:D201"/>
    <mergeCell ref="G198:G199"/>
    <mergeCell ref="H198:H199"/>
    <mergeCell ref="I198:I199"/>
    <mergeCell ref="J198:J201"/>
    <mergeCell ref="K198:K199"/>
    <mergeCell ref="C203:F203"/>
    <mergeCell ref="G203:M203"/>
    <mergeCell ref="C204:F204"/>
    <mergeCell ref="G204:M204"/>
    <mergeCell ref="L198:L201"/>
    <mergeCell ref="M198:M201"/>
    <mergeCell ref="E199:F200"/>
    <mergeCell ref="G200:G201"/>
    <mergeCell ref="H200:H201"/>
    <mergeCell ref="I200:I201"/>
    <mergeCell ref="K200:K201"/>
    <mergeCell ref="G202:M202"/>
    <mergeCell ref="C202:D202"/>
    <mergeCell ref="E202:F202"/>
    <mergeCell ref="A186:M186"/>
    <mergeCell ref="A187:M187"/>
    <mergeCell ref="A188:M188"/>
    <mergeCell ref="A190:M190"/>
    <mergeCell ref="A191:B191"/>
    <mergeCell ref="C191:F191"/>
    <mergeCell ref="A192:B192"/>
    <mergeCell ref="B193:B197"/>
    <mergeCell ref="D193:D196"/>
    <mergeCell ref="E193:F197"/>
    <mergeCell ref="G193:H194"/>
    <mergeCell ref="I193:J194"/>
    <mergeCell ref="K193:L194"/>
    <mergeCell ref="M193:M197"/>
    <mergeCell ref="A194:A197"/>
    <mergeCell ref="G196:G197"/>
    <mergeCell ref="I196:I197"/>
    <mergeCell ref="K196:K197"/>
    <mergeCell ref="A179:A185"/>
    <mergeCell ref="B179:B185"/>
    <mergeCell ref="C179:C181"/>
    <mergeCell ref="D179:D182"/>
    <mergeCell ref="G179:G180"/>
    <mergeCell ref="H179:H180"/>
    <mergeCell ref="I179:I180"/>
    <mergeCell ref="J179:J182"/>
    <mergeCell ref="K179:K180"/>
    <mergeCell ref="C184:F184"/>
    <mergeCell ref="G184:M184"/>
    <mergeCell ref="C185:F185"/>
    <mergeCell ref="G185:M185"/>
    <mergeCell ref="L179:L182"/>
    <mergeCell ref="M179:M182"/>
    <mergeCell ref="E180:F181"/>
    <mergeCell ref="G181:G182"/>
    <mergeCell ref="H181:H182"/>
    <mergeCell ref="I181:I182"/>
    <mergeCell ref="K181:K182"/>
    <mergeCell ref="G183:M183"/>
    <mergeCell ref="C183:D183"/>
    <mergeCell ref="E183:F183"/>
    <mergeCell ref="A172:A178"/>
    <mergeCell ref="B172:B178"/>
    <mergeCell ref="C172:C174"/>
    <mergeCell ref="D172:D175"/>
    <mergeCell ref="G172:G173"/>
    <mergeCell ref="H172:H173"/>
    <mergeCell ref="I172:I173"/>
    <mergeCell ref="J172:J175"/>
    <mergeCell ref="K172:K173"/>
    <mergeCell ref="C177:F177"/>
    <mergeCell ref="G177:M177"/>
    <mergeCell ref="C178:F178"/>
    <mergeCell ref="G178:M178"/>
    <mergeCell ref="L172:L175"/>
    <mergeCell ref="M172:M175"/>
    <mergeCell ref="E173:F174"/>
    <mergeCell ref="G174:G175"/>
    <mergeCell ref="H174:H175"/>
    <mergeCell ref="I174:I175"/>
    <mergeCell ref="K174:K175"/>
    <mergeCell ref="G176:M176"/>
    <mergeCell ref="C176:D176"/>
    <mergeCell ref="E176:F176"/>
    <mergeCell ref="A165:A171"/>
    <mergeCell ref="B165:B171"/>
    <mergeCell ref="C165:C167"/>
    <mergeCell ref="D165:D168"/>
    <mergeCell ref="G165:G166"/>
    <mergeCell ref="H165:H166"/>
    <mergeCell ref="I165:I166"/>
    <mergeCell ref="J165:J168"/>
    <mergeCell ref="K165:K166"/>
    <mergeCell ref="C170:F170"/>
    <mergeCell ref="G170:M170"/>
    <mergeCell ref="C171:F171"/>
    <mergeCell ref="G171:M171"/>
    <mergeCell ref="L165:L168"/>
    <mergeCell ref="M165:M168"/>
    <mergeCell ref="E166:F167"/>
    <mergeCell ref="G167:G168"/>
    <mergeCell ref="H167:H168"/>
    <mergeCell ref="I167:I168"/>
    <mergeCell ref="K167:K168"/>
    <mergeCell ref="G169:M169"/>
    <mergeCell ref="C169:D169"/>
    <mergeCell ref="E169:F169"/>
    <mergeCell ref="A158:A164"/>
    <mergeCell ref="B158:B164"/>
    <mergeCell ref="C158:C160"/>
    <mergeCell ref="D158:D161"/>
    <mergeCell ref="G158:G159"/>
    <mergeCell ref="H158:H159"/>
    <mergeCell ref="I158:I159"/>
    <mergeCell ref="J158:J161"/>
    <mergeCell ref="K158:K159"/>
    <mergeCell ref="C163:F163"/>
    <mergeCell ref="G163:M163"/>
    <mergeCell ref="C164:F164"/>
    <mergeCell ref="G164:M164"/>
    <mergeCell ref="L158:L161"/>
    <mergeCell ref="M158:M161"/>
    <mergeCell ref="E159:F160"/>
    <mergeCell ref="G160:G161"/>
    <mergeCell ref="H160:H161"/>
    <mergeCell ref="I160:I161"/>
    <mergeCell ref="K160:K161"/>
    <mergeCell ref="G162:M162"/>
    <mergeCell ref="C162:D162"/>
    <mergeCell ref="E162:F162"/>
    <mergeCell ref="A151:A157"/>
    <mergeCell ref="B151:B157"/>
    <mergeCell ref="C151:C153"/>
    <mergeCell ref="D151:D154"/>
    <mergeCell ref="G151:G152"/>
    <mergeCell ref="H151:H152"/>
    <mergeCell ref="I151:I152"/>
    <mergeCell ref="J151:J154"/>
    <mergeCell ref="K151:K152"/>
    <mergeCell ref="C156:F156"/>
    <mergeCell ref="G156:M156"/>
    <mergeCell ref="C157:F157"/>
    <mergeCell ref="G157:M157"/>
    <mergeCell ref="L151:L154"/>
    <mergeCell ref="M151:M154"/>
    <mergeCell ref="E152:F153"/>
    <mergeCell ref="G153:G154"/>
    <mergeCell ref="H153:H154"/>
    <mergeCell ref="I153:I154"/>
    <mergeCell ref="K153:K154"/>
    <mergeCell ref="G155:M155"/>
    <mergeCell ref="C155:D155"/>
    <mergeCell ref="E155:F155"/>
    <mergeCell ref="A139:M139"/>
    <mergeCell ref="A140:M140"/>
    <mergeCell ref="A141:M141"/>
    <mergeCell ref="A143:M143"/>
    <mergeCell ref="A144:B144"/>
    <mergeCell ref="C144:F144"/>
    <mergeCell ref="A145:B145"/>
    <mergeCell ref="B146:B150"/>
    <mergeCell ref="D146:D149"/>
    <mergeCell ref="E146:F150"/>
    <mergeCell ref="G146:H147"/>
    <mergeCell ref="I146:J147"/>
    <mergeCell ref="K146:L147"/>
    <mergeCell ref="M146:M150"/>
    <mergeCell ref="A147:A150"/>
    <mergeCell ref="G149:G150"/>
    <mergeCell ref="I149:I150"/>
    <mergeCell ref="K149:K150"/>
    <mergeCell ref="A132:A138"/>
    <mergeCell ref="B132:B138"/>
    <mergeCell ref="C132:C134"/>
    <mergeCell ref="D132:D135"/>
    <mergeCell ref="G132:G133"/>
    <mergeCell ref="I132:I133"/>
    <mergeCell ref="J132:J135"/>
    <mergeCell ref="K132:K133"/>
    <mergeCell ref="C137:F137"/>
    <mergeCell ref="G137:M137"/>
    <mergeCell ref="C138:F138"/>
    <mergeCell ref="G138:M138"/>
    <mergeCell ref="L132:L135"/>
    <mergeCell ref="M132:M135"/>
    <mergeCell ref="E133:F134"/>
    <mergeCell ref="G134:G135"/>
    <mergeCell ref="H134:H135"/>
    <mergeCell ref="I134:I135"/>
    <mergeCell ref="K134:K135"/>
    <mergeCell ref="G136:M136"/>
    <mergeCell ref="H132:H133"/>
    <mergeCell ref="C136:D136"/>
    <mergeCell ref="E136:F136"/>
    <mergeCell ref="A125:A131"/>
    <mergeCell ref="B125:B131"/>
    <mergeCell ref="C125:C127"/>
    <mergeCell ref="D125:D128"/>
    <mergeCell ref="G125:G126"/>
    <mergeCell ref="H125:H126"/>
    <mergeCell ref="I125:I126"/>
    <mergeCell ref="J125:J128"/>
    <mergeCell ref="K125:K126"/>
    <mergeCell ref="C130:F130"/>
    <mergeCell ref="G130:M130"/>
    <mergeCell ref="C131:F131"/>
    <mergeCell ref="G131:M131"/>
    <mergeCell ref="L125:L128"/>
    <mergeCell ref="M125:M128"/>
    <mergeCell ref="E126:F127"/>
    <mergeCell ref="G127:G128"/>
    <mergeCell ref="H127:H128"/>
    <mergeCell ref="I127:I128"/>
    <mergeCell ref="K127:K128"/>
    <mergeCell ref="G129:M129"/>
    <mergeCell ref="C129:D129"/>
    <mergeCell ref="E129:F129"/>
    <mergeCell ref="A118:A124"/>
    <mergeCell ref="B118:B124"/>
    <mergeCell ref="C118:C120"/>
    <mergeCell ref="D118:D121"/>
    <mergeCell ref="G118:G119"/>
    <mergeCell ref="H118:H119"/>
    <mergeCell ref="I118:I119"/>
    <mergeCell ref="J118:J121"/>
    <mergeCell ref="K118:K119"/>
    <mergeCell ref="C123:F123"/>
    <mergeCell ref="G123:M123"/>
    <mergeCell ref="C124:F124"/>
    <mergeCell ref="G124:M124"/>
    <mergeCell ref="L118:L121"/>
    <mergeCell ref="M118:M121"/>
    <mergeCell ref="E119:F120"/>
    <mergeCell ref="G120:G121"/>
    <mergeCell ref="H120:H121"/>
    <mergeCell ref="I120:I121"/>
    <mergeCell ref="K120:K121"/>
    <mergeCell ref="C122:D122"/>
    <mergeCell ref="E122:F122"/>
    <mergeCell ref="G122:M122"/>
    <mergeCell ref="A111:A117"/>
    <mergeCell ref="B111:B117"/>
    <mergeCell ref="C111:C113"/>
    <mergeCell ref="D111:D114"/>
    <mergeCell ref="G111:G112"/>
    <mergeCell ref="H111:H112"/>
    <mergeCell ref="I111:I112"/>
    <mergeCell ref="J111:J114"/>
    <mergeCell ref="K111:K112"/>
    <mergeCell ref="C116:F116"/>
    <mergeCell ref="G116:M116"/>
    <mergeCell ref="C117:F117"/>
    <mergeCell ref="G117:M117"/>
    <mergeCell ref="L111:L114"/>
    <mergeCell ref="M111:M114"/>
    <mergeCell ref="E112:F113"/>
    <mergeCell ref="G113:G114"/>
    <mergeCell ref="H113:H114"/>
    <mergeCell ref="I113:I114"/>
    <mergeCell ref="K113:K114"/>
    <mergeCell ref="C115:D115"/>
    <mergeCell ref="E115:F115"/>
    <mergeCell ref="G115:M115"/>
    <mergeCell ref="A104:A110"/>
    <mergeCell ref="B104:B110"/>
    <mergeCell ref="C104:C106"/>
    <mergeCell ref="D104:D107"/>
    <mergeCell ref="G104:G105"/>
    <mergeCell ref="H104:H105"/>
    <mergeCell ref="I104:I105"/>
    <mergeCell ref="J104:J107"/>
    <mergeCell ref="K104:K105"/>
    <mergeCell ref="C109:F109"/>
    <mergeCell ref="G109:M109"/>
    <mergeCell ref="C110:F110"/>
    <mergeCell ref="G110:M110"/>
    <mergeCell ref="L104:L107"/>
    <mergeCell ref="M104:M107"/>
    <mergeCell ref="E105:F106"/>
    <mergeCell ref="G106:G107"/>
    <mergeCell ref="H106:H107"/>
    <mergeCell ref="I106:I107"/>
    <mergeCell ref="K106:K107"/>
    <mergeCell ref="C108:D108"/>
    <mergeCell ref="E108:F108"/>
    <mergeCell ref="G108:M108"/>
    <mergeCell ref="A92:M92"/>
    <mergeCell ref="A93:M93"/>
    <mergeCell ref="A94:M94"/>
    <mergeCell ref="A96:M96"/>
    <mergeCell ref="A97:B97"/>
    <mergeCell ref="C97:F97"/>
    <mergeCell ref="A98:B98"/>
    <mergeCell ref="B99:B103"/>
    <mergeCell ref="D99:D102"/>
    <mergeCell ref="E99:F103"/>
    <mergeCell ref="G99:H100"/>
    <mergeCell ref="I99:J100"/>
    <mergeCell ref="K99:L100"/>
    <mergeCell ref="M99:M103"/>
    <mergeCell ref="A100:A103"/>
    <mergeCell ref="G102:G103"/>
    <mergeCell ref="I102:I103"/>
    <mergeCell ref="K102:K103"/>
    <mergeCell ref="A85:A91"/>
    <mergeCell ref="B85:B91"/>
    <mergeCell ref="C85:C87"/>
    <mergeCell ref="D85:D88"/>
    <mergeCell ref="G85:G86"/>
    <mergeCell ref="H85:H86"/>
    <mergeCell ref="I85:I86"/>
    <mergeCell ref="J85:J88"/>
    <mergeCell ref="K85:K86"/>
    <mergeCell ref="C90:F90"/>
    <mergeCell ref="G90:M90"/>
    <mergeCell ref="C91:F91"/>
    <mergeCell ref="G91:M91"/>
    <mergeCell ref="L85:L88"/>
    <mergeCell ref="M85:M88"/>
    <mergeCell ref="E86:F87"/>
    <mergeCell ref="G87:G88"/>
    <mergeCell ref="H87:H88"/>
    <mergeCell ref="I87:I88"/>
    <mergeCell ref="K87:K88"/>
    <mergeCell ref="C89:D89"/>
    <mergeCell ref="E89:F89"/>
    <mergeCell ref="G89:M89"/>
    <mergeCell ref="A78:A84"/>
    <mergeCell ref="B78:B84"/>
    <mergeCell ref="C78:C80"/>
    <mergeCell ref="D78:D81"/>
    <mergeCell ref="G78:G79"/>
    <mergeCell ref="H78:H79"/>
    <mergeCell ref="I78:I79"/>
    <mergeCell ref="J78:J81"/>
    <mergeCell ref="K78:K79"/>
    <mergeCell ref="C83:F83"/>
    <mergeCell ref="G83:M83"/>
    <mergeCell ref="C84:F84"/>
    <mergeCell ref="G84:M84"/>
    <mergeCell ref="L78:L81"/>
    <mergeCell ref="M78:M81"/>
    <mergeCell ref="E79:F80"/>
    <mergeCell ref="G80:G81"/>
    <mergeCell ref="H80:H81"/>
    <mergeCell ref="I80:I81"/>
    <mergeCell ref="K80:K81"/>
    <mergeCell ref="C82:D82"/>
    <mergeCell ref="E82:F82"/>
    <mergeCell ref="G82:M82"/>
    <mergeCell ref="A71:A77"/>
    <mergeCell ref="B71:B77"/>
    <mergeCell ref="C71:C73"/>
    <mergeCell ref="D71:D74"/>
    <mergeCell ref="G71:G72"/>
    <mergeCell ref="H71:H72"/>
    <mergeCell ref="I71:I72"/>
    <mergeCell ref="J71:J74"/>
    <mergeCell ref="K71:K72"/>
    <mergeCell ref="C76:F76"/>
    <mergeCell ref="G76:M76"/>
    <mergeCell ref="C77:F77"/>
    <mergeCell ref="G77:M77"/>
    <mergeCell ref="L71:L74"/>
    <mergeCell ref="M71:M74"/>
    <mergeCell ref="E72:F73"/>
    <mergeCell ref="G73:G74"/>
    <mergeCell ref="H73:H74"/>
    <mergeCell ref="I73:I74"/>
    <mergeCell ref="K73:K74"/>
    <mergeCell ref="C75:D75"/>
    <mergeCell ref="E75:F75"/>
    <mergeCell ref="G75:M75"/>
    <mergeCell ref="I59:I60"/>
    <mergeCell ref="K59:K60"/>
    <mergeCell ref="C61:D61"/>
    <mergeCell ref="E61:F61"/>
    <mergeCell ref="G61:M61"/>
    <mergeCell ref="A64:A70"/>
    <mergeCell ref="B64:B70"/>
    <mergeCell ref="C64:C66"/>
    <mergeCell ref="D64:D67"/>
    <mergeCell ref="G64:G65"/>
    <mergeCell ref="H64:H65"/>
    <mergeCell ref="I64:I65"/>
    <mergeCell ref="J64:J67"/>
    <mergeCell ref="K64:K65"/>
    <mergeCell ref="C69:F69"/>
    <mergeCell ref="G69:M69"/>
    <mergeCell ref="C70:F70"/>
    <mergeCell ref="G70:M70"/>
    <mergeCell ref="L64:L67"/>
    <mergeCell ref="M64:M67"/>
    <mergeCell ref="E65:F66"/>
    <mergeCell ref="G66:G67"/>
    <mergeCell ref="H66:H67"/>
    <mergeCell ref="I66:I67"/>
    <mergeCell ref="K66:K67"/>
    <mergeCell ref="C68:D68"/>
    <mergeCell ref="E68:F68"/>
    <mergeCell ref="G68:M68"/>
    <mergeCell ref="A51:B51"/>
    <mergeCell ref="B52:B56"/>
    <mergeCell ref="D52:D55"/>
    <mergeCell ref="E52:F56"/>
    <mergeCell ref="G52:H53"/>
    <mergeCell ref="I52:J53"/>
    <mergeCell ref="K52:L53"/>
    <mergeCell ref="M52:M56"/>
    <mergeCell ref="A53:A56"/>
    <mergeCell ref="G55:G56"/>
    <mergeCell ref="I55:I56"/>
    <mergeCell ref="K55:K56"/>
    <mergeCell ref="A46:M46"/>
    <mergeCell ref="A47:M47"/>
    <mergeCell ref="A57:A63"/>
    <mergeCell ref="B57:B63"/>
    <mergeCell ref="C57:C59"/>
    <mergeCell ref="D57:D60"/>
    <mergeCell ref="G57:G58"/>
    <mergeCell ref="H57:H58"/>
    <mergeCell ref="I57:I58"/>
    <mergeCell ref="J57:J60"/>
    <mergeCell ref="K57:K58"/>
    <mergeCell ref="C62:F62"/>
    <mergeCell ref="G62:M62"/>
    <mergeCell ref="C63:F63"/>
    <mergeCell ref="G63:M63"/>
    <mergeCell ref="L57:L60"/>
    <mergeCell ref="M57:M60"/>
    <mergeCell ref="E58:F59"/>
    <mergeCell ref="G59:G60"/>
    <mergeCell ref="H59:H60"/>
    <mergeCell ref="M38:M41"/>
    <mergeCell ref="E39:F40"/>
    <mergeCell ref="G40:G41"/>
    <mergeCell ref="H40:H41"/>
    <mergeCell ref="I40:I41"/>
    <mergeCell ref="K40:K41"/>
    <mergeCell ref="A38:A44"/>
    <mergeCell ref="B38:B44"/>
    <mergeCell ref="C38:C40"/>
    <mergeCell ref="D38:D41"/>
    <mergeCell ref="G38:G39"/>
    <mergeCell ref="H38:H39"/>
    <mergeCell ref="G42:M42"/>
    <mergeCell ref="C43:F43"/>
    <mergeCell ref="G43:M43"/>
    <mergeCell ref="A49:M49"/>
    <mergeCell ref="A50:B50"/>
    <mergeCell ref="C50:F50"/>
    <mergeCell ref="A45:M45"/>
    <mergeCell ref="C42:D42"/>
    <mergeCell ref="C44:F44"/>
    <mergeCell ref="G44:M44"/>
    <mergeCell ref="E42:F42"/>
    <mergeCell ref="I38:I39"/>
    <mergeCell ref="J38:J41"/>
    <mergeCell ref="K38:K39"/>
    <mergeCell ref="L38:L41"/>
    <mergeCell ref="H26:H27"/>
    <mergeCell ref="I26:I27"/>
    <mergeCell ref="K26:K27"/>
    <mergeCell ref="G24:G25"/>
    <mergeCell ref="H24:H25"/>
    <mergeCell ref="C30:F30"/>
    <mergeCell ref="G30:M30"/>
    <mergeCell ref="C36:F36"/>
    <mergeCell ref="G36:M36"/>
    <mergeCell ref="C37:F37"/>
    <mergeCell ref="G37:M37"/>
    <mergeCell ref="K33:K34"/>
    <mergeCell ref="A31:A37"/>
    <mergeCell ref="B31:B37"/>
    <mergeCell ref="C31:C33"/>
    <mergeCell ref="D31:D34"/>
    <mergeCell ref="G31:G32"/>
    <mergeCell ref="H31:H32"/>
    <mergeCell ref="I31:I32"/>
    <mergeCell ref="J31:J34"/>
    <mergeCell ref="C35:D35"/>
    <mergeCell ref="E35:F35"/>
    <mergeCell ref="G35:M35"/>
    <mergeCell ref="K31:K32"/>
    <mergeCell ref="L31:L34"/>
    <mergeCell ref="M31:M34"/>
    <mergeCell ref="E32:F33"/>
    <mergeCell ref="I33:I34"/>
    <mergeCell ref="G33:G34"/>
    <mergeCell ref="H33:H34"/>
    <mergeCell ref="C22:F22"/>
    <mergeCell ref="G22:M22"/>
    <mergeCell ref="C23:F23"/>
    <mergeCell ref="G23:M23"/>
    <mergeCell ref="I17:I18"/>
    <mergeCell ref="J17:J20"/>
    <mergeCell ref="K17:K18"/>
    <mergeCell ref="L17:L20"/>
    <mergeCell ref="M17:M20"/>
    <mergeCell ref="E18:F19"/>
    <mergeCell ref="C21:D21"/>
    <mergeCell ref="E21:F21"/>
    <mergeCell ref="G19:G20"/>
    <mergeCell ref="H19:H20"/>
    <mergeCell ref="I19:I20"/>
    <mergeCell ref="K19:K20"/>
    <mergeCell ref="A24:A30"/>
    <mergeCell ref="B24:B30"/>
    <mergeCell ref="C24:C26"/>
    <mergeCell ref="D24:D27"/>
    <mergeCell ref="G28:M28"/>
    <mergeCell ref="C29:F29"/>
    <mergeCell ref="G29:M29"/>
    <mergeCell ref="I24:I25"/>
    <mergeCell ref="J24:J27"/>
    <mergeCell ref="K24:K25"/>
    <mergeCell ref="L24:L27"/>
    <mergeCell ref="M24:M27"/>
    <mergeCell ref="E25:F26"/>
    <mergeCell ref="C28:D28"/>
    <mergeCell ref="E28:F28"/>
    <mergeCell ref="G26:G27"/>
    <mergeCell ref="A2:M2"/>
    <mergeCell ref="A3:B3"/>
    <mergeCell ref="A4:B4"/>
    <mergeCell ref="B5:B9"/>
    <mergeCell ref="D5:D8"/>
    <mergeCell ref="E5:F9"/>
    <mergeCell ref="G5:H6"/>
    <mergeCell ref="I5:J6"/>
    <mergeCell ref="K5:L6"/>
    <mergeCell ref="M5:M9"/>
    <mergeCell ref="A6:A9"/>
    <mergeCell ref="G8:G9"/>
    <mergeCell ref="I8:I9"/>
    <mergeCell ref="K8:K9"/>
    <mergeCell ref="C3:F3"/>
    <mergeCell ref="I10:I11"/>
    <mergeCell ref="J10:J13"/>
    <mergeCell ref="K10:K11"/>
    <mergeCell ref="L10:L13"/>
    <mergeCell ref="M10:M13"/>
    <mergeCell ref="S148:S149"/>
    <mergeCell ref="T144:T149"/>
    <mergeCell ref="U144:U149"/>
    <mergeCell ref="V144:V149"/>
    <mergeCell ref="W144:W149"/>
    <mergeCell ref="X144:X149"/>
    <mergeCell ref="Y144:Y149"/>
    <mergeCell ref="A10:A16"/>
    <mergeCell ref="B10:B16"/>
    <mergeCell ref="C10:C12"/>
    <mergeCell ref="D10:D13"/>
    <mergeCell ref="G10:G11"/>
    <mergeCell ref="E11:F12"/>
    <mergeCell ref="G12:G13"/>
    <mergeCell ref="H12:H13"/>
    <mergeCell ref="I12:I13"/>
    <mergeCell ref="C15:F15"/>
    <mergeCell ref="G15:M15"/>
    <mergeCell ref="C16:F16"/>
    <mergeCell ref="G16:M16"/>
    <mergeCell ref="K12:K13"/>
    <mergeCell ref="C14:D14"/>
    <mergeCell ref="E14:F14"/>
    <mergeCell ref="G14:M14"/>
    <mergeCell ref="H10:H11"/>
    <mergeCell ref="A17:A23"/>
    <mergeCell ref="B17:B23"/>
    <mergeCell ref="C17:C19"/>
    <mergeCell ref="D17:D20"/>
    <mergeCell ref="G17:G18"/>
    <mergeCell ref="H17:H18"/>
    <mergeCell ref="G21:M21"/>
  </mergeCells>
  <phoneticPr fontId="7"/>
  <conditionalFormatting sqref="C13 C20 C27 C34 C41">
    <cfRule type="expression" dxfId="65" priority="13">
      <formula>AND(ISERROR(SEARCH("施設", C10)), ISERROR(SEARCH("露地", C10)), C13&lt;&gt;"施設", C13&lt;&gt;"露地")</formula>
    </cfRule>
    <cfRule type="expression" dxfId="64" priority="14">
      <formula>AND(ISNUMBER(SEARCH("露地", C10)), C13&lt;&gt;"露地")</formula>
    </cfRule>
    <cfRule type="expression" dxfId="63" priority="15">
      <formula>AND(ISNUMBER(SEARCH("施設", C10)), C13&lt;&gt;"施設")</formula>
    </cfRule>
  </conditionalFormatting>
  <conditionalFormatting sqref="C60 C67 C74 C81 C88">
    <cfRule type="expression" dxfId="62" priority="10">
      <formula>AND(ISERROR(SEARCH("施設", C57)), ISERROR(SEARCH("露地", C57)), C60&lt;&gt;"施設", C60&lt;&gt;"露地")</formula>
    </cfRule>
    <cfRule type="expression" dxfId="61" priority="11">
      <formula>AND(ISNUMBER(SEARCH("露地", C57)), C60&lt;&gt;"露地")</formula>
    </cfRule>
    <cfRule type="expression" dxfId="60" priority="12">
      <formula>AND(ISNUMBER(SEARCH("施設", C57)), C60&lt;&gt;"施設")</formula>
    </cfRule>
  </conditionalFormatting>
  <conditionalFormatting sqref="C107">
    <cfRule type="expression" dxfId="59" priority="78">
      <formula>AND(ISNUMBER(SEARCH("施設", C104)), C107&lt;&gt;"施設")</formula>
    </cfRule>
    <cfRule type="expression" dxfId="58" priority="76">
      <formula>AND(ISERROR(SEARCH("施設", C104)), ISERROR(SEARCH("露地", C104)), C107&lt;&gt;"施設", C107&lt;&gt;"露地")</formula>
    </cfRule>
    <cfRule type="expression" dxfId="57" priority="77">
      <formula>AND(ISNUMBER(SEARCH("露地", C104)), C107&lt;&gt;"露地")</formula>
    </cfRule>
  </conditionalFormatting>
  <conditionalFormatting sqref="C114 C121 C128 C135">
    <cfRule type="expression" dxfId="56" priority="73">
      <formula>AND(ISERROR(SEARCH("施設", C111)), ISERROR(SEARCH("露地", C111)), C114&lt;&gt;"施設", C114&lt;&gt;"露地")</formula>
    </cfRule>
    <cfRule type="expression" dxfId="55" priority="74">
      <formula>AND(ISNUMBER(SEARCH("露地", C111)), C114&lt;&gt;"露地")</formula>
    </cfRule>
    <cfRule type="expression" dxfId="54" priority="75">
      <formula>AND(ISNUMBER(SEARCH("施設", C111)), C114&lt;&gt;"施設")</formula>
    </cfRule>
  </conditionalFormatting>
  <conditionalFormatting sqref="C154">
    <cfRule type="expression" dxfId="53" priority="71">
      <formula>AND(ISNUMBER(SEARCH("露地", C151)), C154&lt;&gt;"露地")</formula>
    </cfRule>
    <cfRule type="expression" dxfId="52" priority="70">
      <formula>AND(ISERROR(SEARCH("施設", C151)), ISERROR(SEARCH("露地", C151)), C154&lt;&gt;"施設", C154&lt;&gt;"露地")</formula>
    </cfRule>
    <cfRule type="expression" dxfId="51" priority="72">
      <formula>AND(ISNUMBER(SEARCH("施設", C151)), C154&lt;&gt;"施設")</formula>
    </cfRule>
  </conditionalFormatting>
  <conditionalFormatting sqref="C161">
    <cfRule type="expression" dxfId="50" priority="69">
      <formula>AND(ISNUMBER(SEARCH("施設", C158)), C161&lt;&gt;"施設")</formula>
    </cfRule>
    <cfRule type="expression" dxfId="49" priority="68">
      <formula>AND(ISNUMBER(SEARCH("露地", C158)), C161&lt;&gt;"露地")</formula>
    </cfRule>
    <cfRule type="expression" dxfId="48" priority="67">
      <formula>AND(ISERROR(SEARCH("施設", C158)), ISERROR(SEARCH("露地", C158)), C161&lt;&gt;"施設", C161&lt;&gt;"露地")</formula>
    </cfRule>
  </conditionalFormatting>
  <conditionalFormatting sqref="C168 C175 C182">
    <cfRule type="expression" dxfId="47" priority="9">
      <formula>AND(ISNUMBER(SEARCH("施設", C165)), C168&lt;&gt;"施設")</formula>
    </cfRule>
    <cfRule type="expression" dxfId="46" priority="7">
      <formula>AND(ISERROR(SEARCH("施設", C165)), ISERROR(SEARCH("露地", C165)), C168&lt;&gt;"施設", C168&lt;&gt;"露地")</formula>
    </cfRule>
    <cfRule type="expression" dxfId="45" priority="8">
      <formula>AND(ISNUMBER(SEARCH("露地", C165)), C168&lt;&gt;"露地")</formula>
    </cfRule>
  </conditionalFormatting>
  <conditionalFormatting sqref="C201">
    <cfRule type="expression" dxfId="44" priority="4">
      <formula>AND(ISERROR(SEARCH("施設", C198)), ISERROR(SEARCH("露地", C198)), C201&lt;&gt;"施設", C201&lt;&gt;"露地")</formula>
    </cfRule>
    <cfRule type="expression" dxfId="43" priority="5">
      <formula>AND(ISNUMBER(SEARCH("露地", C198)), C201&lt;&gt;"露地")</formula>
    </cfRule>
    <cfRule type="expression" dxfId="42" priority="6">
      <formula>AND(ISNUMBER(SEARCH("施設", C198)), C201&lt;&gt;"施設")</formula>
    </cfRule>
  </conditionalFormatting>
  <conditionalFormatting sqref="C208 C215 C222 C229">
    <cfRule type="expression" dxfId="41" priority="63">
      <formula>AND(ISNUMBER(SEARCH("施設", C205)), C208&lt;&gt;"施設")</formula>
    </cfRule>
    <cfRule type="expression" dxfId="40" priority="62">
      <formula>AND(ISNUMBER(SEARCH("露地", C205)), C208&lt;&gt;"露地")</formula>
    </cfRule>
    <cfRule type="expression" dxfId="39" priority="61">
      <formula>AND(ISERROR(SEARCH("施設", C205)), ISERROR(SEARCH("露地", C205)), C208&lt;&gt;"施設", C208&lt;&gt;"露地")</formula>
    </cfRule>
  </conditionalFormatting>
  <conditionalFormatting sqref="C248">
    <cfRule type="expression" dxfId="38" priority="60">
      <formula>AND(ISNUMBER(SEARCH("施設", C245)), C248&lt;&gt;"施設")</formula>
    </cfRule>
    <cfRule type="expression" dxfId="37" priority="58">
      <formula>AND(ISERROR(SEARCH("施設", C245)), ISERROR(SEARCH("露地", C245)), C248&lt;&gt;"施設", C248&lt;&gt;"露地")</formula>
    </cfRule>
    <cfRule type="expression" dxfId="36" priority="59">
      <formula>AND(ISNUMBER(SEARCH("露地", C245)), C248&lt;&gt;"露地")</formula>
    </cfRule>
  </conditionalFormatting>
  <conditionalFormatting sqref="C255 C262 C269 C276">
    <cfRule type="expression" dxfId="35" priority="55">
      <formula>AND(ISERROR(SEARCH("施設", C252)), ISERROR(SEARCH("露地", C252)), C255&lt;&gt;"施設", C255&lt;&gt;"露地")</formula>
    </cfRule>
    <cfRule type="expression" dxfId="34" priority="57">
      <formula>AND(ISNUMBER(SEARCH("施設", C252)), C255&lt;&gt;"施設")</formula>
    </cfRule>
    <cfRule type="expression" dxfId="33" priority="56">
      <formula>AND(ISNUMBER(SEARCH("露地", C252)), C255&lt;&gt;"露地")</formula>
    </cfRule>
  </conditionalFormatting>
  <conditionalFormatting sqref="C294">
    <cfRule type="expression" dxfId="32" priority="54">
      <formula>AND(ISNUMBER(SEARCH("施設", C291)), C294&lt;&gt;"施設")</formula>
    </cfRule>
    <cfRule type="expression" dxfId="31" priority="53">
      <formula>AND(ISNUMBER(SEARCH("露地", C291)), C294&lt;&gt;"露地")</formula>
    </cfRule>
    <cfRule type="expression" dxfId="30" priority="52">
      <formula>AND(ISERROR(SEARCH("施設", C291)), ISERROR(SEARCH("露地", C291)), C294&lt;&gt;"施設", C294&lt;&gt;"露地")</formula>
    </cfRule>
  </conditionalFormatting>
  <conditionalFormatting sqref="C301 C308 C315 C322">
    <cfRule type="expression" dxfId="29" priority="50">
      <formula>AND(ISNUMBER(SEARCH("露地", C298)), C301&lt;&gt;"露地")</formula>
    </cfRule>
    <cfRule type="expression" dxfId="28" priority="49">
      <formula>AND(ISERROR(SEARCH("施設", C298)), ISERROR(SEARCH("露地", C298)), C301&lt;&gt;"施設", C301&lt;&gt;"露地")</formula>
    </cfRule>
    <cfRule type="expression" dxfId="27" priority="51">
      <formula>AND(ISNUMBER(SEARCH("施設", C298)), C301&lt;&gt;"施設")</formula>
    </cfRule>
  </conditionalFormatting>
  <conditionalFormatting sqref="C341 C348 C355 C362 C369">
    <cfRule type="expression" dxfId="26" priority="1">
      <formula>AND(ISERROR(SEARCH("施設", C338)), ISERROR(SEARCH("露地", C338)), C341&lt;&gt;"施設", C341&lt;&gt;"露地")</formula>
    </cfRule>
    <cfRule type="expression" dxfId="25" priority="2">
      <formula>AND(ISNUMBER(SEARCH("露地", C338)), C341&lt;&gt;"露地")</formula>
    </cfRule>
    <cfRule type="expression" dxfId="24" priority="3">
      <formula>AND(ISNUMBER(SEARCH("施設", C338)), C341&lt;&gt;"施設")</formula>
    </cfRule>
  </conditionalFormatting>
  <conditionalFormatting sqref="C387">
    <cfRule type="expression" dxfId="23" priority="40">
      <formula>AND(ISERROR(SEARCH("施設", C384)), ISERROR(SEARCH("露地", C384)), C387&lt;&gt;"施設", C387&lt;&gt;"露地")</formula>
    </cfRule>
    <cfRule type="expression" dxfId="22" priority="41">
      <formula>AND(ISNUMBER(SEARCH("露地", C384)), C387&lt;&gt;"露地")</formula>
    </cfRule>
    <cfRule type="expression" dxfId="21" priority="42">
      <formula>AND(ISNUMBER(SEARCH("施設", C384)), C387&lt;&gt;"施設")</formula>
    </cfRule>
  </conditionalFormatting>
  <conditionalFormatting sqref="C394 C401 C408 C415">
    <cfRule type="expression" dxfId="20" priority="37">
      <formula>AND(ISERROR(SEARCH("施設", C391)), ISERROR(SEARCH("露地", C391)), C394&lt;&gt;"施設", C394&lt;&gt;"露地")</formula>
    </cfRule>
    <cfRule type="expression" dxfId="19" priority="38">
      <formula>AND(ISNUMBER(SEARCH("露地", C391)), C394&lt;&gt;"露地")</formula>
    </cfRule>
    <cfRule type="expression" dxfId="18" priority="39">
      <formula>AND(ISNUMBER(SEARCH("施設", C391)), C394&lt;&gt;"施設")</formula>
    </cfRule>
  </conditionalFormatting>
  <conditionalFormatting sqref="C434">
    <cfRule type="expression" dxfId="17" priority="34">
      <formula>AND(ISERROR(SEARCH("施設", C431)), ISERROR(SEARCH("露地", C431)), C434&lt;&gt;"施設", C434&lt;&gt;"露地")</formula>
    </cfRule>
    <cfRule type="expression" dxfId="16" priority="36">
      <formula>AND(ISNUMBER(SEARCH("施設", C431)), C434&lt;&gt;"施設")</formula>
    </cfRule>
    <cfRule type="expression" dxfId="15" priority="35">
      <formula>AND(ISNUMBER(SEARCH("露地", C431)), C434&lt;&gt;"露地")</formula>
    </cfRule>
  </conditionalFormatting>
  <conditionalFormatting sqref="C441 C448 C455 C462">
    <cfRule type="expression" dxfId="14" priority="33">
      <formula>AND(ISNUMBER(SEARCH("施設", C438)), C441&lt;&gt;"施設")</formula>
    </cfRule>
    <cfRule type="expression" dxfId="13" priority="32">
      <formula>AND(ISNUMBER(SEARCH("露地", C438)), C441&lt;&gt;"露地")</formula>
    </cfRule>
    <cfRule type="expression" dxfId="12" priority="31">
      <formula>AND(ISERROR(SEARCH("施設", C438)), ISERROR(SEARCH("露地", C438)), C441&lt;&gt;"施設", C441&lt;&gt;"露地")</formula>
    </cfRule>
  </conditionalFormatting>
  <conditionalFormatting sqref="C480">
    <cfRule type="expression" dxfId="11" priority="30">
      <formula>AND(ISNUMBER(SEARCH("施設", C477)), C480&lt;&gt;"施設")</formula>
    </cfRule>
    <cfRule type="expression" dxfId="10" priority="28">
      <formula>AND(ISERROR(SEARCH("施設", C477)), ISERROR(SEARCH("露地", C477)), C480&lt;&gt;"施設", C480&lt;&gt;"露地")</formula>
    </cfRule>
    <cfRule type="expression" dxfId="9" priority="29">
      <formula>AND(ISNUMBER(SEARCH("露地", C477)), C480&lt;&gt;"露地")</formula>
    </cfRule>
  </conditionalFormatting>
  <conditionalFormatting sqref="C487 C494 C501 C508">
    <cfRule type="expression" dxfId="8" priority="27">
      <formula>AND(ISNUMBER(SEARCH("施設", C484)), C487&lt;&gt;"施設")</formula>
    </cfRule>
    <cfRule type="expression" dxfId="7" priority="26">
      <formula>AND(ISNUMBER(SEARCH("露地", C484)), C487&lt;&gt;"露地")</formula>
    </cfRule>
    <cfRule type="expression" dxfId="6" priority="25">
      <formula>AND(ISERROR(SEARCH("施設", C484)), ISERROR(SEARCH("露地", C484)), C487&lt;&gt;"施設", C487&lt;&gt;"露地")</formula>
    </cfRule>
  </conditionalFormatting>
  <conditionalFormatting sqref="C527">
    <cfRule type="expression" dxfId="5" priority="24">
      <formula>AND(ISNUMBER(SEARCH("施設", C524)), C527&lt;&gt;"施設")</formula>
    </cfRule>
    <cfRule type="expression" dxfId="4" priority="23">
      <formula>AND(ISNUMBER(SEARCH("露地", C524)), C527&lt;&gt;"露地")</formula>
    </cfRule>
    <cfRule type="expression" dxfId="3" priority="22">
      <formula>AND(ISERROR(SEARCH("施設", C524)), ISERROR(SEARCH("露地", C524)), C527&lt;&gt;"施設", C527&lt;&gt;"露地")</formula>
    </cfRule>
  </conditionalFormatting>
  <conditionalFormatting sqref="C534 C541 C548 C555">
    <cfRule type="expression" dxfId="2" priority="21">
      <formula>AND(ISNUMBER(SEARCH("施設", C531)), C534&lt;&gt;"施設")</formula>
    </cfRule>
    <cfRule type="expression" dxfId="1" priority="20">
      <formula>AND(ISNUMBER(SEARCH("露地", C531)), C534&lt;&gt;"露地")</formula>
    </cfRule>
    <cfRule type="expression" dxfId="0" priority="19">
      <formula>AND(ISERROR(SEARCH("施設", C531)), ISERROR(SEARCH("露地", C531)), C534&lt;&gt;"施設", C534&lt;&gt;"露地")</formula>
    </cfRule>
  </conditionalFormatting>
  <pageMargins left="0.59055118110236227" right="0.59055118110236227" top="0.9055118110236221" bottom="0.39370078740157483" header="0.31496062992125984" footer="0.31496062992125984"/>
  <pageSetup paperSize="9" scale="54" fitToHeight="0" orientation="portrait" blackAndWhite="1" r:id="rId1"/>
  <headerFooter alignWithMargins="0">
    <oddHeader>&amp;L&amp;"ＭＳ 明朝,標準"&amp;16別記様式第１号（別紙２－１&amp;K000000）</oddHeader>
  </headerFooter>
  <rowBreaks count="11" manualBreakCount="11">
    <brk id="48" max="12" man="1"/>
    <brk id="95" max="12" man="1"/>
    <brk id="142" max="12" man="1"/>
    <brk id="189" max="12" man="1"/>
    <brk id="236" max="12" man="1"/>
    <brk id="282" max="12" man="1"/>
    <brk id="329" max="12" man="1"/>
    <brk id="375" max="12" man="1"/>
    <brk id="422" max="12" man="1"/>
    <brk id="468" max="12" man="1"/>
    <brk id="515" max="12" man="1"/>
  </rowBreaks>
  <colBreaks count="1" manualBreakCount="1">
    <brk id="6" min="1" max="560"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104F3-ED65-4BA3-8510-DA2D1FB4789A}">
  <sheetPr codeName="Sheet5">
    <tabColor rgb="FFFFC000"/>
    <pageSetUpPr fitToPage="1"/>
  </sheetPr>
  <dimension ref="A1:AB54"/>
  <sheetViews>
    <sheetView showGridLines="0" showRowColHeaders="0" zoomScale="59" zoomScaleNormal="59" workbookViewId="0">
      <selection activeCell="D38" sqref="D38:D41"/>
    </sheetView>
  </sheetViews>
  <sheetFormatPr defaultColWidth="9" defaultRowHeight="17.25"/>
  <cols>
    <col min="1" max="2" width="9.625" style="271" customWidth="1"/>
    <col min="3" max="3" width="17.25" style="271" customWidth="1"/>
    <col min="4" max="4" width="8.125" style="271" customWidth="1"/>
    <col min="5" max="5" width="6" style="271" customWidth="1"/>
    <col min="6" max="6" width="4.375" style="285" customWidth="1"/>
    <col min="7" max="7" width="12.5" style="271" customWidth="1"/>
    <col min="8" max="8" width="20.75" style="271" customWidth="1"/>
    <col min="9" max="9" width="15.5" style="271" customWidth="1"/>
    <col min="10" max="10" width="31" style="271" customWidth="1"/>
    <col min="11" max="11" width="18.25" style="271" customWidth="1"/>
    <col min="12" max="12" width="4.875" style="271" customWidth="1"/>
    <col min="13" max="13" width="11.875" style="271" hidden="1" customWidth="1"/>
    <col min="14" max="15" width="9" style="271" hidden="1" customWidth="1"/>
    <col min="16" max="16" width="14.75" style="271" hidden="1" customWidth="1"/>
    <col min="17" max="17" width="13.75" style="271" hidden="1" customWidth="1"/>
    <col min="18" max="22" width="9" style="271" hidden="1" customWidth="1"/>
    <col min="23" max="23" width="17.5" style="271" hidden="1" customWidth="1"/>
    <col min="24" max="28" width="9" style="271" hidden="1" customWidth="1"/>
    <col min="29" max="16384" width="9" style="271"/>
  </cols>
  <sheetData>
    <row r="1" spans="1:23">
      <c r="A1" s="274" t="s">
        <v>903</v>
      </c>
    </row>
    <row r="2" spans="1:23" s="268" customFormat="1" ht="42.75" customHeight="1">
      <c r="A2" s="1002" t="s">
        <v>44</v>
      </c>
      <c r="B2" s="1002"/>
      <c r="C2" s="1002"/>
      <c r="D2" s="1002"/>
      <c r="E2" s="1002"/>
      <c r="F2" s="1002"/>
      <c r="G2" s="1002"/>
      <c r="H2" s="1002"/>
      <c r="I2" s="1002"/>
      <c r="J2" s="1002"/>
      <c r="K2" s="1002"/>
    </row>
    <row r="3" spans="1:23" s="288" customFormat="1" ht="28.5" customHeight="1">
      <c r="A3" s="1018" t="s">
        <v>1</v>
      </c>
      <c r="B3" s="1018"/>
      <c r="C3" s="930" t="str">
        <f>'申請書（別記様式第１号）'!$D$12&amp;""</f>
        <v/>
      </c>
      <c r="D3" s="930"/>
      <c r="E3" s="930"/>
      <c r="F3" s="930"/>
      <c r="G3" s="930"/>
      <c r="H3" s="286"/>
      <c r="I3" s="287"/>
      <c r="J3" s="287"/>
      <c r="K3" s="272" t="s">
        <v>560</v>
      </c>
      <c r="L3" s="287"/>
    </row>
    <row r="4" spans="1:23" ht="15" customHeight="1" thickBot="1">
      <c r="A4" s="1019"/>
      <c r="B4" s="1019"/>
      <c r="C4" s="273"/>
      <c r="D4" s="273"/>
      <c r="E4" s="273"/>
      <c r="F4" s="274"/>
      <c r="M4" s="275"/>
      <c r="P4" s="271" t="s">
        <v>422</v>
      </c>
      <c r="U4" s="271" t="s">
        <v>423</v>
      </c>
    </row>
    <row r="5" spans="1:23" s="269" customFormat="1" ht="24" customHeight="1">
      <c r="A5" s="276" t="s">
        <v>2</v>
      </c>
      <c r="B5" s="1003" t="s">
        <v>3</v>
      </c>
      <c r="C5" s="277" t="s">
        <v>2</v>
      </c>
      <c r="D5" s="1006" t="s">
        <v>4</v>
      </c>
      <c r="E5" s="1008" t="s">
        <v>5</v>
      </c>
      <c r="F5" s="1009"/>
      <c r="G5" s="1027" t="s">
        <v>43</v>
      </c>
      <c r="H5" s="1028"/>
      <c r="I5" s="1025" t="s">
        <v>42</v>
      </c>
      <c r="J5" s="1035" t="s">
        <v>41</v>
      </c>
      <c r="K5" s="1020" t="s">
        <v>9</v>
      </c>
      <c r="P5" s="269" t="s">
        <v>412</v>
      </c>
      <c r="U5" s="269" t="s">
        <v>424</v>
      </c>
    </row>
    <row r="6" spans="1:23" s="269" customFormat="1" ht="24" customHeight="1">
      <c r="A6" s="1014" t="s">
        <v>10</v>
      </c>
      <c r="B6" s="1004"/>
      <c r="C6" s="1016" t="s">
        <v>40</v>
      </c>
      <c r="D6" s="1007"/>
      <c r="E6" s="1010"/>
      <c r="F6" s="1011"/>
      <c r="G6" s="1029"/>
      <c r="H6" s="1030"/>
      <c r="I6" s="1026"/>
      <c r="J6" s="1036"/>
      <c r="K6" s="1021"/>
      <c r="P6" s="269" t="s">
        <v>413</v>
      </c>
      <c r="U6" s="269" t="s">
        <v>425</v>
      </c>
    </row>
    <row r="7" spans="1:23" s="269" customFormat="1" ht="24" customHeight="1">
      <c r="A7" s="1014"/>
      <c r="B7" s="1004"/>
      <c r="C7" s="1016"/>
      <c r="D7" s="1007"/>
      <c r="E7" s="1010"/>
      <c r="F7" s="1011"/>
      <c r="G7" s="289" t="s">
        <v>14</v>
      </c>
      <c r="H7" s="278" t="s">
        <v>13</v>
      </c>
      <c r="I7" s="290" t="s">
        <v>39</v>
      </c>
      <c r="J7" s="291"/>
      <c r="K7" s="1021"/>
      <c r="P7" s="269" t="s">
        <v>414</v>
      </c>
      <c r="U7" s="269" t="s">
        <v>426</v>
      </c>
    </row>
    <row r="8" spans="1:23" s="269" customFormat="1" ht="24" customHeight="1">
      <c r="A8" s="1014"/>
      <c r="B8" s="1004"/>
      <c r="C8" s="1016"/>
      <c r="D8" s="1007"/>
      <c r="E8" s="1010"/>
      <c r="F8" s="1011"/>
      <c r="G8" s="1016" t="s">
        <v>38</v>
      </c>
      <c r="H8" s="279" t="s">
        <v>17</v>
      </c>
      <c r="I8" s="1031" t="s">
        <v>38</v>
      </c>
      <c r="J8" s="1033" t="s">
        <v>37</v>
      </c>
      <c r="K8" s="1021"/>
      <c r="P8" s="269" t="s">
        <v>415</v>
      </c>
      <c r="U8" s="269" t="s">
        <v>427</v>
      </c>
    </row>
    <row r="9" spans="1:23" s="269" customFormat="1" ht="24" customHeight="1" thickBot="1">
      <c r="A9" s="1015"/>
      <c r="B9" s="1005"/>
      <c r="C9" s="1017"/>
      <c r="D9" s="280" t="s">
        <v>20</v>
      </c>
      <c r="E9" s="1012"/>
      <c r="F9" s="1013"/>
      <c r="G9" s="1017"/>
      <c r="H9" s="281" t="s">
        <v>22</v>
      </c>
      <c r="I9" s="1032"/>
      <c r="J9" s="1034"/>
      <c r="K9" s="1022"/>
      <c r="P9" s="269" t="s">
        <v>416</v>
      </c>
      <c r="U9" s="269" t="s">
        <v>428</v>
      </c>
    </row>
    <row r="10" spans="1:23" s="270" customFormat="1" ht="24" customHeight="1">
      <c r="A10" s="957" t="str">
        <f>IF(ISBLANK('【入力シート】栽培計画書 (養液栽培)'!$B$6),"",'【入力シート】栽培計画書 (養液栽培)'!$B$6)</f>
        <v/>
      </c>
      <c r="B10" s="971" t="str">
        <f>IF(ISBLANK('【入力シート】栽培計画書 (養液栽培)'!$C$6),"",'【入力シート】栽培計画書 (養液栽培)'!$C$6)</f>
        <v/>
      </c>
      <c r="C10" s="974" t="str">
        <f>IF(ISBLANK('【入力シート】栽培計画書 (養液栽培)'!$D$6),"",'【入力シート】栽培計画書 (養液栽培)'!$D$6)</f>
        <v/>
      </c>
      <c r="D10" s="976" t="str">
        <f>IF(ISBLANK('【入力シート】栽培計画書 (養液栽培)'!$E$6),"",'【入力シート】栽培計画書 (養液栽培)'!$E$6)</f>
        <v/>
      </c>
      <c r="E10" s="657" t="str">
        <f>IF(ISBLANK('【入力シート】栽培計画書 (養液栽培)'!$F$6),"",'【入力シート】栽培計画書 (養液栽培)'!$F$6)</f>
        <v/>
      </c>
      <c r="F10" s="282" t="s">
        <v>24</v>
      </c>
      <c r="G10" s="969" t="str">
        <f>IF(ISBLANK('【入力シート】栽培計画書 (養液栽培)'!$I$6),"",'【入力シート】栽培計画書 (養液栽培)'!$I$6)</f>
        <v/>
      </c>
      <c r="H10" s="931" t="str">
        <f>IF(ISBLANK('【入力シート】栽培計画書 (養液栽培)'!$K$6),"",'【入力シート】栽培計画書 (養液栽培)'!$K$6)</f>
        <v/>
      </c>
      <c r="I10" s="990" t="str">
        <f>IF(ISBLANK('【入力シート】栽培計画書 (養液栽培)'!$M$6),"",'【入力シート】栽培計画書 (養液栽培)'!$M$6)</f>
        <v/>
      </c>
      <c r="J10" s="983" t="str">
        <f>IF(ISBLANK('【入力シート】栽培計画書 (養液栽培)'!$P$6),"",'【入力シート】栽培計画書 (養液栽培)'!$P$6)</f>
        <v/>
      </c>
      <c r="K10" s="998" t="str">
        <f>IF(ISBLANK('【入力シート】栽培計画書 (養液栽培)'!$Q$6),"",'【入力シート】栽培計画書 (養液栽培)'!$Q$6)</f>
        <v/>
      </c>
      <c r="P10" s="270" t="s">
        <v>417</v>
      </c>
      <c r="U10" s="270" t="s">
        <v>429</v>
      </c>
    </row>
    <row r="11" spans="1:23" s="270" customFormat="1" ht="12" customHeight="1">
      <c r="A11" s="958"/>
      <c r="B11" s="972"/>
      <c r="C11" s="975"/>
      <c r="D11" s="977"/>
      <c r="E11" s="981" t="s">
        <v>25</v>
      </c>
      <c r="F11" s="982"/>
      <c r="G11" s="970"/>
      <c r="H11" s="932"/>
      <c r="I11" s="991"/>
      <c r="J11" s="984"/>
      <c r="K11" s="999"/>
      <c r="P11" s="270" t="s">
        <v>418</v>
      </c>
      <c r="U11" s="270" t="s">
        <v>430</v>
      </c>
    </row>
    <row r="12" spans="1:23" s="270" customFormat="1" ht="12" customHeight="1">
      <c r="A12" s="958"/>
      <c r="B12" s="972"/>
      <c r="C12" s="975"/>
      <c r="D12" s="977"/>
      <c r="E12" s="981"/>
      <c r="F12" s="982"/>
      <c r="G12" s="992" t="str">
        <f>IF(ISBLANK('【入力シート】栽培計画書 (養液栽培)'!$J$6),"",'【入力シート】栽培計画書 (養液栽培)'!$J$6)</f>
        <v/>
      </c>
      <c r="H12" s="932"/>
      <c r="I12" s="963" t="str">
        <f>IF(ISBLANK('【入力シート】栽培計画書 (養液栽培)'!$N$6),"",'【入力シート】栽培計画書 (養液栽培)'!$N$6)</f>
        <v/>
      </c>
      <c r="J12" s="984"/>
      <c r="K12" s="999"/>
      <c r="P12" s="270" t="s">
        <v>419</v>
      </c>
    </row>
    <row r="13" spans="1:23" s="270" customFormat="1" ht="24" customHeight="1">
      <c r="A13" s="958"/>
      <c r="B13" s="972"/>
      <c r="C13" s="292" t="s">
        <v>36</v>
      </c>
      <c r="D13" s="978"/>
      <c r="E13" s="658" t="str">
        <f>IF(ISBLANK('【入力シート】栽培計画書 (養液栽培)'!$G$6),"",'【入力シート】栽培計画書 (養液栽培)'!$G$6)</f>
        <v/>
      </c>
      <c r="F13" s="283" t="s">
        <v>24</v>
      </c>
      <c r="G13" s="993"/>
      <c r="H13" s="933"/>
      <c r="I13" s="964"/>
      <c r="J13" s="985"/>
      <c r="K13" s="1000"/>
      <c r="P13" s="270" t="s">
        <v>420</v>
      </c>
    </row>
    <row r="14" spans="1:23" s="270" customFormat="1" ht="44.1" customHeight="1">
      <c r="A14" s="958"/>
      <c r="B14" s="972"/>
      <c r="C14" s="965" t="s">
        <v>35</v>
      </c>
      <c r="D14" s="966"/>
      <c r="E14" s="967"/>
      <c r="F14" s="968"/>
      <c r="G14" s="996" t="str">
        <f>IF(ISBLANK('【入力シート】栽培計画書 (養液栽培)'!$H$6),"",'【入力シート】栽培計画書 (養液栽培)'!$H$6)</f>
        <v/>
      </c>
      <c r="H14" s="996"/>
      <c r="I14" s="996"/>
      <c r="J14" s="996"/>
      <c r="K14" s="997"/>
      <c r="P14" s="270" t="s">
        <v>421</v>
      </c>
      <c r="V14" s="268"/>
      <c r="W14" s="268"/>
    </row>
    <row r="15" spans="1:23" s="270" customFormat="1" ht="44.1" customHeight="1">
      <c r="A15" s="958"/>
      <c r="B15" s="972"/>
      <c r="C15" s="986" t="s">
        <v>27</v>
      </c>
      <c r="D15" s="986"/>
      <c r="E15" s="986"/>
      <c r="F15" s="987"/>
      <c r="G15" s="988" t="str">
        <f>IF(ISBLANK('【入力シート】栽培計画書 (養液栽培)'!$L$6),"",'【入力シート】栽培計画書 (養液栽培)'!$L$6)</f>
        <v/>
      </c>
      <c r="H15" s="988"/>
      <c r="I15" s="988"/>
      <c r="J15" s="988"/>
      <c r="K15" s="989"/>
      <c r="V15" s="293"/>
      <c r="W15" s="293"/>
    </row>
    <row r="16" spans="1:23" s="270" customFormat="1" ht="44.1" customHeight="1" thickBot="1">
      <c r="A16" s="959"/>
      <c r="B16" s="973"/>
      <c r="C16" s="960" t="s">
        <v>34</v>
      </c>
      <c r="D16" s="961"/>
      <c r="E16" s="961"/>
      <c r="F16" s="962"/>
      <c r="G16" s="979" t="str">
        <f>IF(ISBLANK('【入力シート】栽培計画書 (養液栽培)'!$O$6),"",'【入力シート】栽培計画書 (養液栽培)'!$O$6)</f>
        <v/>
      </c>
      <c r="H16" s="979"/>
      <c r="I16" s="979"/>
      <c r="J16" s="979"/>
      <c r="K16" s="980"/>
      <c r="N16" s="270" t="s">
        <v>559</v>
      </c>
      <c r="V16" s="293"/>
      <c r="W16" s="293"/>
    </row>
    <row r="17" spans="1:28" s="270" customFormat="1" ht="24" customHeight="1">
      <c r="A17" s="957" t="str">
        <f>IF(ISBLANK('【入力シート】栽培計画書 (養液栽培)'!$B$7),"",'【入力シート】栽培計画書 (養液栽培)'!$B$7)</f>
        <v/>
      </c>
      <c r="B17" s="971" t="str">
        <f>IF(ISBLANK('【入力シート】栽培計画書 (養液栽培)'!$C$7),"",'【入力シート】栽培計画書 (養液栽培)'!$C$7)</f>
        <v/>
      </c>
      <c r="C17" s="974" t="str">
        <f>IF(ISBLANK('【入力シート】栽培計画書 (養液栽培)'!$D$7),"",'【入力シート】栽培計画書 (養液栽培)'!$D$7)</f>
        <v/>
      </c>
      <c r="D17" s="976" t="str">
        <f>IF(ISBLANK('【入力シート】栽培計画書 (養液栽培)'!$E$7),"",'【入力シート】栽培計画書 (養液栽培)'!$E$7)</f>
        <v/>
      </c>
      <c r="E17" s="657" t="str">
        <f>IF(ISBLANK('【入力シート】栽培計画書 (養液栽培)'!$F$7),"",'【入力シート】栽培計画書 (養液栽培)'!$F$7)</f>
        <v/>
      </c>
      <c r="F17" s="282" t="s">
        <v>24</v>
      </c>
      <c r="G17" s="969" t="str">
        <f>IF(ISBLANK('【入力シート】栽培計画書 (養液栽培)'!$I$7),"",'【入力シート】栽培計画書 (養液栽培)'!$I$7)</f>
        <v/>
      </c>
      <c r="H17" s="931" t="str">
        <f>IF(ISBLANK('【入力シート】栽培計画書 (養液栽培)'!$K$7),"",'【入力シート】栽培計画書 (養液栽培)'!$K$7)</f>
        <v/>
      </c>
      <c r="I17" s="990" t="str">
        <f>IF(ISBLANK('【入力シート】栽培計画書 (養液栽培)'!$M$7),"",'【入力シート】栽培計画書 (養液栽培)'!$M$7)</f>
        <v/>
      </c>
      <c r="J17" s="983" t="str">
        <f>IF(ISBLANK('【入力シート】栽培計画書 (養液栽培)'!$P$7),"",'【入力シート】栽培計画書 (養液栽培)'!$P$7)</f>
        <v/>
      </c>
      <c r="K17" s="998" t="str">
        <f>IF(ISBLANK('【入力シート】栽培計画書 (養液栽培)'!$Q$7),"",'【入力シート】栽培計画書 (養液栽培)'!$Q$7)</f>
        <v/>
      </c>
      <c r="N17" s="270" t="s">
        <v>517</v>
      </c>
      <c r="V17" s="293"/>
      <c r="W17" s="293"/>
    </row>
    <row r="18" spans="1:28" s="270" customFormat="1" ht="12" customHeight="1">
      <c r="A18" s="958"/>
      <c r="B18" s="972"/>
      <c r="C18" s="975"/>
      <c r="D18" s="977"/>
      <c r="E18" s="981" t="s">
        <v>25</v>
      </c>
      <c r="F18" s="982"/>
      <c r="G18" s="970"/>
      <c r="H18" s="932"/>
      <c r="I18" s="991"/>
      <c r="J18" s="984"/>
      <c r="K18" s="999"/>
    </row>
    <row r="19" spans="1:28" s="270" customFormat="1" ht="12" customHeight="1">
      <c r="A19" s="958"/>
      <c r="B19" s="972"/>
      <c r="C19" s="975"/>
      <c r="D19" s="977"/>
      <c r="E19" s="981"/>
      <c r="F19" s="982"/>
      <c r="G19" s="992" t="str">
        <f>IF(ISBLANK('【入力シート】栽培計画書 (養液栽培)'!$J$7),"",'【入力シート】栽培計画書 (養液栽培)'!$J$7)</f>
        <v/>
      </c>
      <c r="H19" s="932"/>
      <c r="I19" s="963" t="str">
        <f>IF(ISBLANK('【入力シート】栽培計画書 (養液栽培)'!$N$7),"",'【入力シート】栽培計画書 (養液栽培)'!$N$7)</f>
        <v/>
      </c>
      <c r="J19" s="984"/>
      <c r="K19" s="999"/>
    </row>
    <row r="20" spans="1:28" s="270" customFormat="1" ht="24.75" customHeight="1">
      <c r="A20" s="958"/>
      <c r="B20" s="972"/>
      <c r="C20" s="292" t="s">
        <v>36</v>
      </c>
      <c r="D20" s="978"/>
      <c r="E20" s="658" t="str">
        <f>IF(ISBLANK('【入力シート】栽培計画書 (養液栽培)'!$G$7),"",'【入力シート】栽培計画書 (養液栽培)'!$G$7)</f>
        <v/>
      </c>
      <c r="F20" s="283" t="s">
        <v>24</v>
      </c>
      <c r="G20" s="993"/>
      <c r="H20" s="933"/>
      <c r="I20" s="964"/>
      <c r="J20" s="985"/>
      <c r="K20" s="1000"/>
    </row>
    <row r="21" spans="1:28" s="270" customFormat="1" ht="44.1" customHeight="1">
      <c r="A21" s="958"/>
      <c r="B21" s="972"/>
      <c r="C21" s="965" t="s">
        <v>35</v>
      </c>
      <c r="D21" s="966"/>
      <c r="E21" s="967"/>
      <c r="F21" s="968"/>
      <c r="G21" s="996" t="str">
        <f>IF(ISBLANK('【入力シート】栽培計画書 (養液栽培)'!$H$7),"",'【入力シート】栽培計画書 (養液栽培)'!$H$7)</f>
        <v/>
      </c>
      <c r="H21" s="996"/>
      <c r="I21" s="996"/>
      <c r="J21" s="996"/>
      <c r="K21" s="997"/>
    </row>
    <row r="22" spans="1:28" s="270" customFormat="1" ht="44.1" customHeight="1">
      <c r="A22" s="958"/>
      <c r="B22" s="972"/>
      <c r="C22" s="986" t="s">
        <v>27</v>
      </c>
      <c r="D22" s="986"/>
      <c r="E22" s="986"/>
      <c r="F22" s="987"/>
      <c r="G22" s="988" t="str">
        <f>IF(ISBLANK('【入力シート】栽培計画書 (養液栽培)'!$L$7),"",'【入力シート】栽培計画書 (養液栽培)'!$L$7)</f>
        <v/>
      </c>
      <c r="H22" s="988"/>
      <c r="I22" s="988"/>
      <c r="J22" s="988"/>
      <c r="K22" s="989"/>
    </row>
    <row r="23" spans="1:28" s="270" customFormat="1" ht="44.1" customHeight="1" thickBot="1">
      <c r="A23" s="959"/>
      <c r="B23" s="973"/>
      <c r="C23" s="960" t="s">
        <v>34</v>
      </c>
      <c r="D23" s="961"/>
      <c r="E23" s="961"/>
      <c r="F23" s="962"/>
      <c r="G23" s="979" t="str">
        <f>IF(ISBLANK('【入力シート】栽培計画書 (養液栽培)'!$O$7),"",'【入力シート】栽培計画書 (養液栽培)'!$O$7)</f>
        <v/>
      </c>
      <c r="H23" s="979"/>
      <c r="I23" s="979"/>
      <c r="J23" s="979"/>
      <c r="K23" s="980"/>
      <c r="M23" s="294"/>
      <c r="N23" s="295" t="s">
        <v>480</v>
      </c>
      <c r="O23" s="295" t="s">
        <v>481</v>
      </c>
      <c r="P23" s="295" t="s">
        <v>482</v>
      </c>
      <c r="Q23" s="295" t="s">
        <v>461</v>
      </c>
      <c r="R23" s="295" t="s">
        <v>490</v>
      </c>
      <c r="S23" s="296" t="s">
        <v>514</v>
      </c>
      <c r="T23" s="295" t="s">
        <v>483</v>
      </c>
      <c r="U23" s="295" t="s">
        <v>484</v>
      </c>
      <c r="V23" s="296" t="s">
        <v>514</v>
      </c>
      <c r="W23" s="297"/>
      <c r="X23" s="298" t="s">
        <v>568</v>
      </c>
      <c r="Y23" s="299" t="s">
        <v>569</v>
      </c>
      <c r="Z23" s="299" t="s">
        <v>570</v>
      </c>
      <c r="AB23" s="297" t="s">
        <v>507</v>
      </c>
    </row>
    <row r="24" spans="1:28" s="270" customFormat="1" ht="24" customHeight="1">
      <c r="A24" s="957" t="str">
        <f>IF(ISBLANK('【入力シート】栽培計画書 (養液栽培)'!$B$8),"",'【入力シート】栽培計画書 (養液栽培)'!$B$8)</f>
        <v/>
      </c>
      <c r="B24" s="971" t="str">
        <f>IF(ISBLANK('【入力シート】栽培計画書 (養液栽培)'!$C$8),"",'【入力シート】栽培計画書 (養液栽培)'!$C$8)</f>
        <v/>
      </c>
      <c r="C24" s="974" t="str">
        <f>IF(ISBLANK('【入力シート】栽培計画書 (養液栽培)'!$D$8),"",'【入力シート】栽培計画書 (養液栽培)'!$D$8)</f>
        <v/>
      </c>
      <c r="D24" s="976" t="str">
        <f>IF(ISBLANK('【入力シート】栽培計画書 (養液栽培)'!$E$8),"",'【入力シート】栽培計画書 (養液栽培)'!$E$8)</f>
        <v/>
      </c>
      <c r="E24" s="657" t="str">
        <f>IF(ISBLANK('【入力シート】栽培計画書 (養液栽培)'!$F$8),"",'【入力シート】栽培計画書 (養液栽培)'!$F$8)</f>
        <v/>
      </c>
      <c r="F24" s="282" t="s">
        <v>24</v>
      </c>
      <c r="G24" s="969" t="str">
        <f>IF(ISBLANK('【入力シート】栽培計画書 (養液栽培)'!$I$8),"",'【入力シート】栽培計画書 (養液栽培)'!$I$8)</f>
        <v/>
      </c>
      <c r="H24" s="931" t="str">
        <f>IF(ISBLANK('【入力シート】栽培計画書 (養液栽培)'!$K$8),"",'【入力シート】栽培計画書 (養液栽培)'!$K$8)</f>
        <v/>
      </c>
      <c r="I24" s="990" t="str">
        <f>IF(ISBLANK('【入力シート】栽培計画書 (養液栽培)'!$M$8),"",'【入力シート】栽培計画書 (養液栽培)'!$M$8)</f>
        <v/>
      </c>
      <c r="J24" s="983" t="str">
        <f>IF(ISBLANK('【入力シート】栽培計画書 (養液栽培)'!$P$8),"",'【入力シート】栽培計画書 (養液栽培)'!$P$8)</f>
        <v/>
      </c>
      <c r="K24" s="998" t="str">
        <f>IF(ISBLANK('【入力シート】栽培計画書 (養液栽培)'!$Q$8),"",'【入力シート】栽培計画書 (養液栽培)'!$Q$8)</f>
        <v/>
      </c>
      <c r="M24" s="300" t="s">
        <v>497</v>
      </c>
      <c r="N24" s="301" t="str">
        <f>IF(A10="","",B10)</f>
        <v/>
      </c>
      <c r="O24" s="301" t="str">
        <f>IF(A10="","",A10)</f>
        <v/>
      </c>
      <c r="P24" s="301" t="str">
        <f>IF(A10="","",IF(C10="","",C10))</f>
        <v/>
      </c>
      <c r="Q24" s="301" t="str">
        <f>IF($N24="①エコ25",$O24,"")</f>
        <v/>
      </c>
      <c r="R24" s="301" t="str">
        <f>IF($N24="②エコ50",$O24,"")</f>
        <v/>
      </c>
      <c r="S24" s="302"/>
      <c r="T24" s="301" t="str">
        <f>IF($N24="①エコ25",$O24&amp;$P24,"")</f>
        <v/>
      </c>
      <c r="U24" s="301" t="str">
        <f>IF($N24="②エコ50",$O24&amp;$P24,"")</f>
        <v/>
      </c>
      <c r="V24" s="303"/>
      <c r="X24" s="304" t="str">
        <f>IF(A10="","",D10)</f>
        <v/>
      </c>
      <c r="Y24" s="305" t="str">
        <f>IF($N24="①エコ25",$X24,"")</f>
        <v/>
      </c>
      <c r="Z24" s="305" t="str">
        <f>IF($N24="②エコ50",$X24,"")</f>
        <v/>
      </c>
      <c r="AB24" s="270">
        <v>9</v>
      </c>
    </row>
    <row r="25" spans="1:28" s="270" customFormat="1" ht="12" customHeight="1">
      <c r="A25" s="958"/>
      <c r="B25" s="972"/>
      <c r="C25" s="975"/>
      <c r="D25" s="977"/>
      <c r="E25" s="981" t="s">
        <v>25</v>
      </c>
      <c r="F25" s="982"/>
      <c r="G25" s="970"/>
      <c r="H25" s="932"/>
      <c r="I25" s="991"/>
      <c r="J25" s="984"/>
      <c r="K25" s="999"/>
      <c r="M25" s="300" t="s">
        <v>486</v>
      </c>
      <c r="N25" s="301" t="str">
        <f>IF(A17="","",B17)</f>
        <v/>
      </c>
      <c r="O25" s="301" t="str">
        <f>IF(A17="","",A17)</f>
        <v/>
      </c>
      <c r="P25" s="301" t="str">
        <f>IF(A17="","",IF(C17="","",C17))</f>
        <v/>
      </c>
      <c r="Q25" s="301" t="str">
        <f t="shared" ref="Q25:Q28" si="0">IF($N25="①エコ25",$O25,"")</f>
        <v/>
      </c>
      <c r="R25" s="301" t="str">
        <f t="shared" ref="R25:R28" si="1">IF($N25="②エコ50",$O25,"")</f>
        <v/>
      </c>
      <c r="S25" s="302"/>
      <c r="T25" s="301" t="str">
        <f t="shared" ref="T25:T28" si="2">IF($N25="①エコ25",$O25&amp;$P25,"")</f>
        <v/>
      </c>
      <c r="U25" s="301" t="str">
        <f t="shared" ref="U25:U28" si="3">IF($N25="②エコ50",$O25&amp;$P25,"")</f>
        <v/>
      </c>
      <c r="V25" s="303"/>
      <c r="X25" s="304" t="str">
        <f>IF(A17="","",D17)</f>
        <v/>
      </c>
      <c r="Y25" s="305" t="str">
        <f t="shared" ref="Y25:Y28" si="4">IF($N25="①エコ25",$X25,"")</f>
        <v/>
      </c>
      <c r="Z25" s="305" t="str">
        <f t="shared" ref="Z25:Z28" si="5">IF($N25="②エコ50",$X25,"")</f>
        <v/>
      </c>
      <c r="AB25" s="270">
        <v>16</v>
      </c>
    </row>
    <row r="26" spans="1:28" s="270" customFormat="1" ht="12" customHeight="1">
      <c r="A26" s="958"/>
      <c r="B26" s="972"/>
      <c r="C26" s="975"/>
      <c r="D26" s="977"/>
      <c r="E26" s="981"/>
      <c r="F26" s="982"/>
      <c r="G26" s="992" t="str">
        <f>IF(ISBLANK('【入力シート】栽培計画書 (養液栽培)'!$J$8),"",'【入力シート】栽培計画書 (養液栽培)'!$J$8)</f>
        <v/>
      </c>
      <c r="H26" s="932"/>
      <c r="I26" s="963" t="str">
        <f>IF(ISBLANK('【入力シート】栽培計画書 (養液栽培)'!$N$8),"",'【入力シート】栽培計画書 (養液栽培)'!$N$8)</f>
        <v/>
      </c>
      <c r="J26" s="984"/>
      <c r="K26" s="999"/>
      <c r="M26" s="300" t="s">
        <v>487</v>
      </c>
      <c r="N26" s="301" t="str">
        <f>IF(A24="","",B24)</f>
        <v/>
      </c>
      <c r="O26" s="301" t="str">
        <f>IF(A24="","",A24)</f>
        <v/>
      </c>
      <c r="P26" s="301" t="str">
        <f>IF(A24="","",IF(C24="","",C24))</f>
        <v/>
      </c>
      <c r="Q26" s="301" t="str">
        <f t="shared" si="0"/>
        <v/>
      </c>
      <c r="R26" s="301" t="str">
        <f t="shared" si="1"/>
        <v/>
      </c>
      <c r="S26" s="302"/>
      <c r="T26" s="301" t="str">
        <f t="shared" si="2"/>
        <v/>
      </c>
      <c r="U26" s="301" t="str">
        <f t="shared" si="3"/>
        <v/>
      </c>
      <c r="V26" s="303"/>
      <c r="X26" s="304" t="str">
        <f>IF(A24="","",D24)</f>
        <v/>
      </c>
      <c r="Y26" s="305" t="str">
        <f t="shared" si="4"/>
        <v/>
      </c>
      <c r="Z26" s="305" t="str">
        <f t="shared" si="5"/>
        <v/>
      </c>
      <c r="AB26" s="270">
        <v>23</v>
      </c>
    </row>
    <row r="27" spans="1:28" s="270" customFormat="1" ht="24.75" customHeight="1">
      <c r="A27" s="958"/>
      <c r="B27" s="972"/>
      <c r="C27" s="292" t="s">
        <v>36</v>
      </c>
      <c r="D27" s="978"/>
      <c r="E27" s="658" t="str">
        <f>IF(ISBLANK('【入力シート】栽培計画書 (養液栽培)'!$G$8),"",'【入力シート】栽培計画書 (養液栽培)'!$G$8)</f>
        <v/>
      </c>
      <c r="F27" s="283" t="s">
        <v>24</v>
      </c>
      <c r="G27" s="993"/>
      <c r="H27" s="933"/>
      <c r="I27" s="964"/>
      <c r="J27" s="985"/>
      <c r="K27" s="1000"/>
      <c r="M27" s="300" t="s">
        <v>488</v>
      </c>
      <c r="N27" s="301" t="str">
        <f>IF(A31="","",B31)</f>
        <v/>
      </c>
      <c r="O27" s="301" t="str">
        <f>IF(A31="","",A31)</f>
        <v/>
      </c>
      <c r="P27" s="301" t="str">
        <f>IF(A31="","",IF(C31="","",C31))</f>
        <v/>
      </c>
      <c r="Q27" s="301" t="str">
        <f t="shared" si="0"/>
        <v/>
      </c>
      <c r="R27" s="301" t="str">
        <f t="shared" si="1"/>
        <v/>
      </c>
      <c r="S27" s="302"/>
      <c r="T27" s="301" t="str">
        <f t="shared" si="2"/>
        <v/>
      </c>
      <c r="U27" s="301" t="str">
        <f t="shared" si="3"/>
        <v/>
      </c>
      <c r="V27" s="303"/>
      <c r="X27" s="304" t="str">
        <f>IF(A31="","",D31)</f>
        <v/>
      </c>
      <c r="Y27" s="305" t="str">
        <f t="shared" si="4"/>
        <v/>
      </c>
      <c r="Z27" s="305" t="str">
        <f t="shared" si="5"/>
        <v/>
      </c>
      <c r="AB27" s="270">
        <v>30</v>
      </c>
    </row>
    <row r="28" spans="1:28" s="270" customFormat="1" ht="44.1" customHeight="1">
      <c r="A28" s="958"/>
      <c r="B28" s="972"/>
      <c r="C28" s="965" t="s">
        <v>35</v>
      </c>
      <c r="D28" s="966"/>
      <c r="E28" s="967"/>
      <c r="F28" s="968"/>
      <c r="G28" s="996" t="str">
        <f>IF(ISBLANK('【入力シート】栽培計画書 (養液栽培)'!$H$8),"",'【入力シート】栽培計画書 (養液栽培)'!$H$8)</f>
        <v/>
      </c>
      <c r="H28" s="996"/>
      <c r="I28" s="996"/>
      <c r="J28" s="996"/>
      <c r="K28" s="997"/>
      <c r="M28" s="306" t="s">
        <v>489</v>
      </c>
      <c r="N28" s="295" t="str">
        <f>IF(A38="","",B38)</f>
        <v/>
      </c>
      <c r="O28" s="295" t="str">
        <f>IF(A38="","",A38)</f>
        <v/>
      </c>
      <c r="P28" s="301" t="str">
        <f>IF(A38="","",IF(C38="","",C38))</f>
        <v/>
      </c>
      <c r="Q28" s="295" t="str">
        <f t="shared" si="0"/>
        <v/>
      </c>
      <c r="R28" s="295" t="str">
        <f t="shared" si="1"/>
        <v/>
      </c>
      <c r="S28" s="307"/>
      <c r="T28" s="295" t="str">
        <f t="shared" si="2"/>
        <v/>
      </c>
      <c r="U28" s="295" t="str">
        <f t="shared" si="3"/>
        <v/>
      </c>
      <c r="V28" s="308"/>
      <c r="X28" s="309" t="str">
        <f>IF(A38="","",D38)</f>
        <v/>
      </c>
      <c r="Y28" s="310" t="str">
        <f t="shared" si="4"/>
        <v/>
      </c>
      <c r="Z28" s="310" t="str">
        <f t="shared" si="5"/>
        <v/>
      </c>
      <c r="AB28" s="270">
        <v>37</v>
      </c>
    </row>
    <row r="29" spans="1:28" s="270" customFormat="1" ht="44.1" customHeight="1">
      <c r="A29" s="958"/>
      <c r="B29" s="972"/>
      <c r="C29" s="986" t="s">
        <v>27</v>
      </c>
      <c r="D29" s="986"/>
      <c r="E29" s="986"/>
      <c r="F29" s="987"/>
      <c r="G29" s="988" t="str">
        <f>IF(ISBLANK('【入力シート】栽培計画書 (養液栽培)'!$L$8),"",'【入力シート】栽培計画書 (養液栽培)'!$L$8)</f>
        <v/>
      </c>
      <c r="H29" s="988"/>
      <c r="I29" s="988"/>
      <c r="J29" s="988"/>
      <c r="K29" s="989"/>
      <c r="M29" s="311">
        <v>1</v>
      </c>
      <c r="N29" s="311"/>
      <c r="O29" s="311"/>
      <c r="P29" s="312" t="s">
        <v>508</v>
      </c>
      <c r="Q29" s="313" t="str" cm="1">
        <f t="array" ref="Q29">IF(COUNTBLANK(Q24:Q28)=5,"",_xlfn.UNIQUE(_xlfn._xlws.FILTER(Q24:Q28,Q24:Q28&lt;&gt;"")))</f>
        <v/>
      </c>
      <c r="R29" s="313" t="str" cm="1">
        <f t="array" ref="R29">IF(COUNTBLANK(R24:R28)=5,"",_xlfn.UNIQUE(_xlfn._xlws.FILTER(R24:R28,R24:R28&lt;&gt;"")))</f>
        <v/>
      </c>
      <c r="S29" s="313"/>
      <c r="T29" s="313" t="str" cm="1">
        <f t="array" ref="T29">IF(COUNTBLANK(T24:T28)=5,"",_xlfn.UNIQUE(_xlfn._xlws.FILTER(T24:T28,T24:T28&lt;&gt;"")))</f>
        <v/>
      </c>
      <c r="U29" s="313" t="str" cm="1">
        <f t="array" ref="U29">IF(COUNTBLANK(U24:U28)=5,"",_xlfn.UNIQUE(_xlfn._xlws.FILTER(U24:U28,U24:U28&lt;&gt;"")))</f>
        <v/>
      </c>
      <c r="V29" s="313"/>
      <c r="W29" s="314" t="s">
        <v>571</v>
      </c>
      <c r="X29" s="315">
        <f>SUM(X24:X28)</f>
        <v>0</v>
      </c>
      <c r="Y29" s="316">
        <f t="shared" ref="Y29:Z29" si="6">SUM(Y24:Y28)</f>
        <v>0</v>
      </c>
      <c r="Z29" s="316">
        <f t="shared" si="6"/>
        <v>0</v>
      </c>
    </row>
    <row r="30" spans="1:28" s="270" customFormat="1" ht="44.1" customHeight="1" thickBot="1">
      <c r="A30" s="959"/>
      <c r="B30" s="973"/>
      <c r="C30" s="960" t="s">
        <v>34</v>
      </c>
      <c r="D30" s="961"/>
      <c r="E30" s="961"/>
      <c r="F30" s="962"/>
      <c r="G30" s="979" t="str">
        <f>IF(ISBLANK('【入力シート】栽培計画書 (養液栽培)'!$O$8),"",'【入力シート】栽培計画書 (養液栽培)'!$O$8)</f>
        <v/>
      </c>
      <c r="H30" s="979"/>
      <c r="I30" s="979"/>
      <c r="J30" s="979"/>
      <c r="K30" s="980"/>
      <c r="M30" s="311">
        <v>2</v>
      </c>
      <c r="N30" s="311"/>
      <c r="O30" s="311"/>
      <c r="P30" s="317" t="s">
        <v>503</v>
      </c>
      <c r="Q30" s="313"/>
      <c r="R30" s="313"/>
      <c r="S30" s="318"/>
      <c r="T30" s="313"/>
      <c r="U30" s="313"/>
      <c r="V30" s="318"/>
      <c r="X30" s="298" t="s">
        <v>568</v>
      </c>
      <c r="Y30" s="299" t="s">
        <v>569</v>
      </c>
      <c r="Z30" s="299" t="s">
        <v>570</v>
      </c>
    </row>
    <row r="31" spans="1:28" s="270" customFormat="1" ht="24" customHeight="1">
      <c r="A31" s="957" t="str">
        <f>IF(ISBLANK('【入力シート】栽培計画書 (養液栽培)'!$B$9),"",'【入力シート】栽培計画書 (養液栽培)'!$B$9)</f>
        <v/>
      </c>
      <c r="B31" s="971" t="str">
        <f>IF(ISBLANK('【入力シート】栽培計画書 (養液栽培)'!$C$9),"",'【入力シート】栽培計画書 (養液栽培)'!$C$9)</f>
        <v/>
      </c>
      <c r="C31" s="974" t="str">
        <f>IF(ISBLANK('【入力シート】栽培計画書 (養液栽培)'!$D$9),"",'【入力シート】栽培計画書 (養液栽培)'!$D$9)</f>
        <v/>
      </c>
      <c r="D31" s="976" t="str">
        <f>IF(ISBLANK('【入力シート】栽培計画書 (養液栽培)'!$E$9),"",'【入力シート】栽培計画書 (養液栽培)'!$E$9)</f>
        <v/>
      </c>
      <c r="E31" s="657" t="str">
        <f>IF(ISBLANK('【入力シート】栽培計画書 (養液栽培)'!$F$9),"",'【入力シート】栽培計画書 (養液栽培)'!$F$9)</f>
        <v/>
      </c>
      <c r="F31" s="282" t="s">
        <v>24</v>
      </c>
      <c r="G31" s="969" t="str">
        <f>IF(ISBLANK('【入力シート】栽培計画書 (養液栽培)'!$I$9),"",'【入力シート】栽培計画書 (養液栽培)'!$I$9)</f>
        <v/>
      </c>
      <c r="H31" s="931" t="str">
        <f>IF(ISBLANK('【入力シート】栽培計画書 (養液栽培)'!$K$9),"",'【入力シート】栽培計画書 (養液栽培)'!$K$9)</f>
        <v/>
      </c>
      <c r="I31" s="990" t="str">
        <f>IF(ISBLANK('【入力シート】栽培計画書 (養液栽培)'!$M$9),"",'【入力シート】栽培計画書 (養液栽培)'!$M$9)</f>
        <v/>
      </c>
      <c r="J31" s="983" t="str">
        <f>IF(ISBLANK('【入力シート】栽培計画書 (養液栽培)'!$P$9),"",'【入力シート】栽培計画書 (養液栽培)'!$P$9)</f>
        <v/>
      </c>
      <c r="K31" s="998" t="str">
        <f>IF(ISBLANK('【入力シート】栽培計画書 (養液栽培)'!$Q$9),"",'【入力シート】栽培計画書 (養液栽培)'!$Q$9)</f>
        <v/>
      </c>
      <c r="M31" s="311">
        <v>3</v>
      </c>
      <c r="N31" s="311"/>
      <c r="O31" s="311"/>
      <c r="P31" s="319"/>
      <c r="Q31" s="320"/>
      <c r="R31" s="320"/>
      <c r="S31" s="321"/>
      <c r="T31" s="320"/>
      <c r="U31" s="320"/>
      <c r="V31" s="321"/>
    </row>
    <row r="32" spans="1:28" s="270" customFormat="1" ht="12" customHeight="1">
      <c r="A32" s="958"/>
      <c r="B32" s="972"/>
      <c r="C32" s="975"/>
      <c r="D32" s="977"/>
      <c r="E32" s="981" t="s">
        <v>25</v>
      </c>
      <c r="F32" s="982"/>
      <c r="G32" s="970"/>
      <c r="H32" s="932"/>
      <c r="I32" s="991"/>
      <c r="J32" s="984"/>
      <c r="K32" s="999"/>
      <c r="M32" s="311">
        <v>4</v>
      </c>
      <c r="N32" s="311"/>
      <c r="O32" s="311"/>
      <c r="P32" s="319"/>
      <c r="Q32" s="320"/>
      <c r="R32" s="320"/>
      <c r="S32" s="321"/>
      <c r="T32" s="320"/>
      <c r="U32" s="320"/>
      <c r="V32" s="321"/>
    </row>
    <row r="33" spans="1:23" s="270" customFormat="1" ht="12" customHeight="1">
      <c r="A33" s="958"/>
      <c r="B33" s="972"/>
      <c r="C33" s="975"/>
      <c r="D33" s="977"/>
      <c r="E33" s="981"/>
      <c r="F33" s="982"/>
      <c r="G33" s="992" t="str">
        <f>IF(ISBLANK('【入力シート】栽培計画書 (養液栽培)'!$J$9),"",'【入力シート】栽培計画書 (養液栽培)'!$J$9)</f>
        <v/>
      </c>
      <c r="H33" s="932"/>
      <c r="I33" s="963" t="str">
        <f>IF(ISBLANK('【入力シート】栽培計画書 (養液栽培)'!$N$9),"",'【入力シート】栽培計画書 (養液栽培)'!$N$9)</f>
        <v/>
      </c>
      <c r="J33" s="984"/>
      <c r="K33" s="999"/>
      <c r="M33" s="322">
        <v>5</v>
      </c>
      <c r="N33" s="322"/>
      <c r="O33" s="322"/>
      <c r="P33" s="323"/>
      <c r="Q33" s="324"/>
      <c r="R33" s="324"/>
      <c r="S33" s="325"/>
      <c r="T33" s="324"/>
      <c r="U33" s="324"/>
      <c r="V33" s="325"/>
    </row>
    <row r="34" spans="1:23" s="270" customFormat="1" ht="24.75" customHeight="1">
      <c r="A34" s="958"/>
      <c r="B34" s="972"/>
      <c r="C34" s="292" t="s">
        <v>36</v>
      </c>
      <c r="D34" s="978"/>
      <c r="E34" s="658" t="str">
        <f>IF(ISBLANK('【入力シート】栽培計画書 (養液栽培)'!$G$9),"",'【入力シート】栽培計画書 (養液栽培)'!$G$9)</f>
        <v/>
      </c>
      <c r="F34" s="283" t="s">
        <v>24</v>
      </c>
      <c r="G34" s="993"/>
      <c r="H34" s="933"/>
      <c r="I34" s="964"/>
      <c r="J34" s="985"/>
      <c r="K34" s="1000"/>
      <c r="M34" s="326" t="s">
        <v>515</v>
      </c>
      <c r="N34" s="327"/>
      <c r="O34" s="327"/>
      <c r="P34" s="328"/>
      <c r="Q34" s="327" t="str">
        <f>IF(Q37=0,"",IF(' 【申請用】栽培計画書'!T150=0,"","、"))</f>
        <v/>
      </c>
      <c r="R34" s="327" t="str">
        <f>IF(R37=0,"",IF(' 【申請用】栽培計画書'!U150=0,"","、"))</f>
        <v/>
      </c>
      <c r="S34" s="327"/>
      <c r="T34" s="327" t="str">
        <f>IF(T37=0,"",IF(' 【申請用】栽培計画書'!W150=0,"","、"))</f>
        <v/>
      </c>
      <c r="U34" s="327" t="str">
        <f>IF(U37=0,"",IF(' 【申請用】栽培計画書'!X150=0,"","、"))</f>
        <v/>
      </c>
      <c r="V34" s="327"/>
      <c r="W34" s="329" t="s">
        <v>539</v>
      </c>
    </row>
    <row r="35" spans="1:23" s="270" customFormat="1" ht="44.1" customHeight="1">
      <c r="A35" s="958"/>
      <c r="B35" s="972"/>
      <c r="C35" s="965" t="s">
        <v>35</v>
      </c>
      <c r="D35" s="966"/>
      <c r="E35" s="967"/>
      <c r="F35" s="968"/>
      <c r="G35" s="996" t="str">
        <f>IF(ISBLANK('【入力シート】栽培計画書 (養液栽培)'!$H$9),"",'【入力シート】栽培計画書 (養液栽培)'!$H$9)</f>
        <v/>
      </c>
      <c r="H35" s="996"/>
      <c r="I35" s="996"/>
      <c r="J35" s="996"/>
      <c r="K35" s="997"/>
      <c r="M35" s="330" t="s">
        <v>511</v>
      </c>
      <c r="N35" s="330"/>
      <c r="O35" s="330"/>
      <c r="P35" s="331" t="s">
        <v>505</v>
      </c>
      <c r="Q35" s="1023" t="str">
        <f>Q34&amp;_xlfn.TEXTJOIN("、",TRUE,Q29:Q33)</f>
        <v/>
      </c>
      <c r="R35" s="1023" t="str">
        <f t="shared" ref="R35:U35" si="7">R34&amp;_xlfn.TEXTJOIN("、",TRUE,R29:R33)</f>
        <v/>
      </c>
      <c r="S35" s="332"/>
      <c r="T35" s="1023" t="str">
        <f t="shared" si="7"/>
        <v/>
      </c>
      <c r="U35" s="1023" t="str">
        <f t="shared" si="7"/>
        <v/>
      </c>
      <c r="V35" s="333"/>
      <c r="W35" s="334" t="s">
        <v>540</v>
      </c>
    </row>
    <row r="36" spans="1:23" s="270" customFormat="1" ht="44.1" customHeight="1">
      <c r="A36" s="958"/>
      <c r="B36" s="972"/>
      <c r="C36" s="986" t="s">
        <v>27</v>
      </c>
      <c r="D36" s="986"/>
      <c r="E36" s="986"/>
      <c r="F36" s="987"/>
      <c r="G36" s="988" t="str">
        <f>IF(ISBLANK('【入力シート】栽培計画書 (養液栽培)'!$L$9),"",'【入力シート】栽培計画書 (養液栽培)'!$L$9)</f>
        <v/>
      </c>
      <c r="H36" s="988"/>
      <c r="I36" s="988"/>
      <c r="J36" s="988"/>
      <c r="K36" s="989"/>
      <c r="M36" s="335"/>
      <c r="N36" s="335"/>
      <c r="O36" s="335"/>
      <c r="P36" s="336" t="s">
        <v>506</v>
      </c>
      <c r="Q36" s="1024"/>
      <c r="R36" s="1024"/>
      <c r="S36" s="337"/>
      <c r="T36" s="1024"/>
      <c r="U36" s="1024"/>
      <c r="V36" s="338"/>
    </row>
    <row r="37" spans="1:23" s="270" customFormat="1" ht="44.1" customHeight="1" thickBot="1">
      <c r="A37" s="959"/>
      <c r="B37" s="973"/>
      <c r="C37" s="960" t="s">
        <v>34</v>
      </c>
      <c r="D37" s="961"/>
      <c r="E37" s="961"/>
      <c r="F37" s="962"/>
      <c r="G37" s="979" t="str">
        <f>IF(ISBLANK('【入力シート】栽培計画書 (養液栽培)'!$O$9),"",'【入力シート】栽培計画書 (養液栽培)'!$O$9)</f>
        <v/>
      </c>
      <c r="H37" s="979"/>
      <c r="I37" s="979"/>
      <c r="J37" s="979"/>
      <c r="K37" s="980"/>
      <c r="M37" s="339"/>
      <c r="N37" s="339"/>
      <c r="O37" s="339"/>
      <c r="P37" s="340" t="s">
        <v>504</v>
      </c>
      <c r="Q37" s="341">
        <f>5-COUNTIF(Q29:Q33,"")</f>
        <v>0</v>
      </c>
      <c r="R37" s="342">
        <f t="shared" ref="R37:U37" si="8">5-COUNTIF(R29:R33,"")</f>
        <v>0</v>
      </c>
      <c r="S37" s="343"/>
      <c r="T37" s="342">
        <f t="shared" si="8"/>
        <v>0</v>
      </c>
      <c r="U37" s="342">
        <f t="shared" si="8"/>
        <v>0</v>
      </c>
      <c r="V37" s="344"/>
    </row>
    <row r="38" spans="1:23" s="270" customFormat="1" ht="24" customHeight="1">
      <c r="A38" s="957" t="str">
        <f>IF(ISBLANK('【入力シート】栽培計画書 (養液栽培)'!$B$10),"",'【入力シート】栽培計画書 (養液栽培)'!$B$10)</f>
        <v/>
      </c>
      <c r="B38" s="971" t="str">
        <f>IF(ISBLANK('【入力シート】栽培計画書 (養液栽培)'!$C$10),"",'【入力シート】栽培計画書 (養液栽培)'!$C$10)</f>
        <v/>
      </c>
      <c r="C38" s="974" t="str">
        <f>IF(ISBLANK('【入力シート】栽培計画書 (養液栽培)'!$D$10),"",'【入力シート】栽培計画書 (養液栽培)'!$D$10)</f>
        <v/>
      </c>
      <c r="D38" s="976" t="str">
        <f>IF(ISBLANK('【入力シート】栽培計画書 (養液栽培)'!$E$10),"",'【入力シート】栽培計画書 (養液栽培)'!$E$10)</f>
        <v/>
      </c>
      <c r="E38" s="657" t="str">
        <f>IF(ISBLANK('【入力シート】栽培計画書 (養液栽培)'!$F$10),"",'【入力シート】栽培計画書 (養液栽培)'!$F$10)</f>
        <v/>
      </c>
      <c r="F38" s="282" t="s">
        <v>24</v>
      </c>
      <c r="G38" s="969" t="str">
        <f>IF(ISBLANK('【入力シート】栽培計画書 (養液栽培)'!$I$10),"",'【入力シート】栽培計画書 (養液栽培)'!$I$10)</f>
        <v/>
      </c>
      <c r="H38" s="931" t="str">
        <f>IF(ISBLANK('【入力シート】栽培計画書 (養液栽培)'!$K$10),"",'【入力シート】栽培計画書 (養液栽培)'!$K$10)</f>
        <v/>
      </c>
      <c r="I38" s="990" t="str">
        <f>IF(ISBLANK('【入力シート】栽培計画書 (養液栽培)'!$M$10),"",'【入力シート】栽培計画書 (養液栽培)'!$M$10)</f>
        <v/>
      </c>
      <c r="J38" s="983" t="str">
        <f>IF(ISBLANK('【入力シート】栽培計画書 (養液栽培)'!$P$10),"",'【入力シート】栽培計画書 (養液栽培)'!$P$10)</f>
        <v/>
      </c>
      <c r="K38" s="998" t="str">
        <f>IF(ISBLANK('【入力シート】栽培計画書 (養液栽培)'!$Q$10),"",'【入力シート】栽培計画書 (養液栽培)'!$Q$10)</f>
        <v/>
      </c>
      <c r="M38" s="345"/>
      <c r="N38" s="345"/>
      <c r="O38" s="345"/>
      <c r="P38" s="345"/>
      <c r="Q38" s="295" t="s">
        <v>461</v>
      </c>
      <c r="R38" s="295" t="s">
        <v>490</v>
      </c>
      <c r="S38" s="346"/>
      <c r="T38" s="295" t="s">
        <v>483</v>
      </c>
      <c r="U38" s="295" t="s">
        <v>484</v>
      </c>
      <c r="V38" s="346"/>
    </row>
    <row r="39" spans="1:23" s="270" customFormat="1" ht="12" customHeight="1">
      <c r="A39" s="958"/>
      <c r="B39" s="972"/>
      <c r="C39" s="975"/>
      <c r="D39" s="977"/>
      <c r="E39" s="981" t="s">
        <v>25</v>
      </c>
      <c r="F39" s="982"/>
      <c r="G39" s="970"/>
      <c r="H39" s="932"/>
      <c r="I39" s="991"/>
      <c r="J39" s="984"/>
      <c r="K39" s="999"/>
    </row>
    <row r="40" spans="1:23" s="270" customFormat="1" ht="12" customHeight="1">
      <c r="A40" s="958"/>
      <c r="B40" s="972"/>
      <c r="C40" s="975"/>
      <c r="D40" s="977"/>
      <c r="E40" s="981"/>
      <c r="F40" s="982"/>
      <c r="G40" s="992" t="str">
        <f>IF(ISBLANK('【入力シート】栽培計画書 (養液栽培)'!$J$10),"",'【入力シート】栽培計画書 (養液栽培)'!$J$10)</f>
        <v/>
      </c>
      <c r="H40" s="932"/>
      <c r="I40" s="963" t="str">
        <f>IF(ISBLANK('【入力シート】栽培計画書 (養液栽培)'!$N$10),"",'【入力シート】栽培計画書 (養液栽培)'!$N$10)</f>
        <v/>
      </c>
      <c r="J40" s="984"/>
      <c r="K40" s="999"/>
    </row>
    <row r="41" spans="1:23" s="270" customFormat="1" ht="24" customHeight="1" thickBot="1">
      <c r="A41" s="958"/>
      <c r="B41" s="972"/>
      <c r="C41" s="292" t="s">
        <v>36</v>
      </c>
      <c r="D41" s="978"/>
      <c r="E41" s="658" t="str">
        <f>IF(ISBLANK('【入力シート】栽培計画書 (養液栽培)'!$G$10),"",'【入力シート】栽培計画書 (養液栽培)'!$G$10)</f>
        <v/>
      </c>
      <c r="F41" s="283" t="s">
        <v>24</v>
      </c>
      <c r="G41" s="993"/>
      <c r="H41" s="933"/>
      <c r="I41" s="964"/>
      <c r="J41" s="985"/>
      <c r="K41" s="1000"/>
      <c r="M41" s="347" t="s">
        <v>557</v>
      </c>
      <c r="N41" s="348"/>
      <c r="O41" s="349"/>
      <c r="P41" s="350" t="s">
        <v>558</v>
      </c>
      <c r="Q41" s="348"/>
    </row>
    <row r="42" spans="1:23" s="270" customFormat="1" ht="44.1" customHeight="1">
      <c r="A42" s="958"/>
      <c r="B42" s="972"/>
      <c r="C42" s="965" t="s">
        <v>35</v>
      </c>
      <c r="D42" s="966"/>
      <c r="E42" s="967"/>
      <c r="F42" s="968"/>
      <c r="G42" s="996" t="str">
        <f>IF(ISBLANK('【入力シート】栽培計画書 (養液栽培)'!$H$10),"",'【入力シート】栽培計画書 (養液栽培)'!$H$10)</f>
        <v/>
      </c>
      <c r="H42" s="996"/>
      <c r="I42" s="996"/>
      <c r="J42" s="996"/>
      <c r="K42" s="997"/>
      <c r="M42" s="351" t="s">
        <v>532</v>
      </c>
      <c r="N42" s="352" t="s">
        <v>267</v>
      </c>
      <c r="O42" s="352" t="s">
        <v>512</v>
      </c>
      <c r="P42" s="353" t="s">
        <v>269</v>
      </c>
      <c r="Q42" s="354" t="s">
        <v>396</v>
      </c>
      <c r="R42" s="355" t="s">
        <v>397</v>
      </c>
    </row>
    <row r="43" spans="1:23" s="270" customFormat="1" ht="44.1" customHeight="1">
      <c r="A43" s="958"/>
      <c r="B43" s="972"/>
      <c r="C43" s="986" t="s">
        <v>27</v>
      </c>
      <c r="D43" s="986"/>
      <c r="E43" s="986"/>
      <c r="F43" s="987"/>
      <c r="G43" s="988" t="str">
        <f>IF(ISBLANK('【入力シート】栽培計画書 (養液栽培)'!$L$10),"",'【入力シート】栽培計画書 (養液栽培)'!$L$10)</f>
        <v/>
      </c>
      <c r="H43" s="988"/>
      <c r="I43" s="988"/>
      <c r="J43" s="988"/>
      <c r="K43" s="989"/>
      <c r="M43" s="356" t="str">
        <f>N43&amp;O43</f>
        <v>イチゴ（養液栽培）促成（施設）</v>
      </c>
      <c r="N43" s="357" t="s">
        <v>513</v>
      </c>
      <c r="O43" s="358" t="s">
        <v>400</v>
      </c>
      <c r="P43" s="359">
        <v>36</v>
      </c>
      <c r="Q43" s="359">
        <v>27</v>
      </c>
      <c r="R43" s="360">
        <v>18</v>
      </c>
    </row>
    <row r="44" spans="1:23" s="270" customFormat="1" ht="44.1" customHeight="1" thickBot="1">
      <c r="A44" s="959"/>
      <c r="B44" s="973"/>
      <c r="C44" s="960" t="s">
        <v>34</v>
      </c>
      <c r="D44" s="961"/>
      <c r="E44" s="961"/>
      <c r="F44" s="962"/>
      <c r="G44" s="979" t="str">
        <f>IF(ISBLANK('【入力シート】栽培計画書 (養液栽培)'!$O$10),"",'【入力シート】栽培計画書 (養液栽培)'!$O$10)</f>
        <v/>
      </c>
      <c r="H44" s="979"/>
      <c r="I44" s="979"/>
      <c r="J44" s="979"/>
      <c r="K44" s="980"/>
      <c r="M44" s="356" t="str">
        <f t="shared" ref="M44:M45" si="9">N44&amp;O44</f>
        <v>トマト（養液栽培）促成長期（施設）</v>
      </c>
      <c r="N44" s="357" t="s">
        <v>509</v>
      </c>
      <c r="O44" s="358" t="s">
        <v>402</v>
      </c>
      <c r="P44" s="359">
        <v>34</v>
      </c>
      <c r="Q44" s="359">
        <v>25</v>
      </c>
      <c r="R44" s="360">
        <v>17</v>
      </c>
    </row>
    <row r="45" spans="1:23" s="269" customFormat="1" ht="24.75" customHeight="1" thickBot="1">
      <c r="A45" s="995" t="s">
        <v>33</v>
      </c>
      <c r="B45" s="995"/>
      <c r="C45" s="995"/>
      <c r="D45" s="995"/>
      <c r="E45" s="995"/>
      <c r="F45" s="995"/>
      <c r="G45" s="995"/>
      <c r="H45" s="995"/>
      <c r="I45" s="995"/>
      <c r="J45" s="995"/>
      <c r="K45" s="995"/>
      <c r="M45" s="361" t="str">
        <f t="shared" si="9"/>
        <v>ミニトマト（養液栽培）促成長期（施設）</v>
      </c>
      <c r="N45" s="362" t="s">
        <v>510</v>
      </c>
      <c r="O45" s="363" t="s">
        <v>402</v>
      </c>
      <c r="P45" s="364">
        <v>34</v>
      </c>
      <c r="Q45" s="364">
        <v>25</v>
      </c>
      <c r="R45" s="365">
        <v>17</v>
      </c>
      <c r="S45" s="270"/>
    </row>
    <row r="46" spans="1:23" s="269" customFormat="1" ht="45" customHeight="1">
      <c r="A46" s="994" t="s">
        <v>32</v>
      </c>
      <c r="B46" s="994"/>
      <c r="C46" s="994"/>
      <c r="D46" s="994"/>
      <c r="E46" s="994"/>
      <c r="F46" s="994"/>
      <c r="G46" s="994"/>
      <c r="H46" s="994"/>
      <c r="I46" s="994"/>
      <c r="J46" s="994"/>
      <c r="K46" s="994"/>
      <c r="M46" s="229" t="s">
        <v>533</v>
      </c>
      <c r="N46" s="229" t="s">
        <v>534</v>
      </c>
      <c r="O46" s="229" t="s">
        <v>535</v>
      </c>
      <c r="P46" s="229" t="s">
        <v>536</v>
      </c>
      <c r="Q46" s="229" t="s">
        <v>537</v>
      </c>
      <c r="R46" s="229" t="s">
        <v>538</v>
      </c>
    </row>
    <row r="47" spans="1:23" s="269" customFormat="1" ht="24.75" customHeight="1">
      <c r="A47" s="1001" t="s">
        <v>856</v>
      </c>
      <c r="B47" s="1001"/>
      <c r="C47" s="1001"/>
      <c r="D47" s="1001"/>
      <c r="E47" s="1001"/>
      <c r="F47" s="1001"/>
      <c r="G47" s="1001"/>
      <c r="H47" s="1001"/>
      <c r="I47" s="1001"/>
      <c r="J47" s="1001"/>
      <c r="K47" s="1001"/>
      <c r="L47" s="366"/>
      <c r="M47" s="366"/>
    </row>
    <row r="48" spans="1:23" ht="24.95" customHeight="1">
      <c r="A48" s="994" t="s">
        <v>31</v>
      </c>
      <c r="B48" s="994"/>
      <c r="C48" s="994"/>
      <c r="D48" s="994"/>
      <c r="E48" s="994"/>
      <c r="F48" s="994"/>
      <c r="G48" s="994"/>
      <c r="H48" s="994"/>
      <c r="I48" s="994"/>
      <c r="J48" s="994"/>
      <c r="K48" s="994"/>
    </row>
    <row r="49" spans="1:11" ht="24.95" customHeight="1">
      <c r="A49" s="284"/>
      <c r="B49" s="284"/>
      <c r="C49" s="284"/>
      <c r="D49" s="284"/>
      <c r="E49" s="284"/>
      <c r="F49" s="284"/>
      <c r="G49" s="284"/>
      <c r="H49" s="284"/>
      <c r="I49" s="284"/>
      <c r="J49" s="284"/>
      <c r="K49" s="284"/>
    </row>
    <row r="50" spans="1:11" ht="24.95" customHeight="1"/>
    <row r="54" spans="1:11">
      <c r="A54" s="367"/>
      <c r="B54" s="367"/>
      <c r="C54" s="367"/>
      <c r="D54" s="367"/>
      <c r="E54" s="367"/>
      <c r="F54" s="368"/>
      <c r="G54" s="367"/>
      <c r="H54" s="367"/>
      <c r="I54" s="367"/>
      <c r="J54" s="367"/>
      <c r="K54" s="367"/>
    </row>
  </sheetData>
  <sheetProtection algorithmName="SHA-512" hashValue="ErHFMZ/xWd2UL5DXaoiM0D5W+povZAutE+h0iHuyzaowXcusI6EkJigbUtCe+fCaulrK02XQll9felydXjA5fw==" saltValue="GFBg8+L6I9/e5GS75y4DGQ==" spinCount="100000" sheet="1" objects="1" scenarios="1" selectLockedCells="1" selectUnlockedCells="1"/>
  <mergeCells count="119">
    <mergeCell ref="Q35:Q36"/>
    <mergeCell ref="R35:R36"/>
    <mergeCell ref="T35:T36"/>
    <mergeCell ref="U35:U36"/>
    <mergeCell ref="G22:K22"/>
    <mergeCell ref="B10:B16"/>
    <mergeCell ref="C6:C9"/>
    <mergeCell ref="I5:I6"/>
    <mergeCell ref="G5:H6"/>
    <mergeCell ref="I8:I9"/>
    <mergeCell ref="J8:J9"/>
    <mergeCell ref="J5:J6"/>
    <mergeCell ref="G28:K28"/>
    <mergeCell ref="E28:F28"/>
    <mergeCell ref="J10:J13"/>
    <mergeCell ref="C35:D35"/>
    <mergeCell ref="E35:F35"/>
    <mergeCell ref="G35:K35"/>
    <mergeCell ref="I31:I32"/>
    <mergeCell ref="K31:K34"/>
    <mergeCell ref="I26:I27"/>
    <mergeCell ref="G24:G25"/>
    <mergeCell ref="H24:H27"/>
    <mergeCell ref="G26:G27"/>
    <mergeCell ref="A24:A30"/>
    <mergeCell ref="C16:F16"/>
    <mergeCell ref="G16:K16"/>
    <mergeCell ref="A17:A23"/>
    <mergeCell ref="B17:B23"/>
    <mergeCell ref="C17:C19"/>
    <mergeCell ref="D17:D20"/>
    <mergeCell ref="I19:I20"/>
    <mergeCell ref="G17:G18"/>
    <mergeCell ref="J17:J20"/>
    <mergeCell ref="A10:A16"/>
    <mergeCell ref="I17:I18"/>
    <mergeCell ref="K17:K20"/>
    <mergeCell ref="E18:F19"/>
    <mergeCell ref="G19:G20"/>
    <mergeCell ref="C24:C26"/>
    <mergeCell ref="D24:D27"/>
    <mergeCell ref="K10:K13"/>
    <mergeCell ref="E11:F12"/>
    <mergeCell ref="G21:K21"/>
    <mergeCell ref="C22:F22"/>
    <mergeCell ref="G23:K23"/>
    <mergeCell ref="K24:K27"/>
    <mergeCell ref="E25:F26"/>
    <mergeCell ref="A2:K2"/>
    <mergeCell ref="B5:B9"/>
    <mergeCell ref="D5:D8"/>
    <mergeCell ref="E5:F9"/>
    <mergeCell ref="A6:A9"/>
    <mergeCell ref="H17:H20"/>
    <mergeCell ref="C14:D14"/>
    <mergeCell ref="E14:F14"/>
    <mergeCell ref="C15:F15"/>
    <mergeCell ref="G15:K15"/>
    <mergeCell ref="C10:C12"/>
    <mergeCell ref="D10:D13"/>
    <mergeCell ref="H10:H13"/>
    <mergeCell ref="G12:G13"/>
    <mergeCell ref="G14:K14"/>
    <mergeCell ref="I10:I11"/>
    <mergeCell ref="G8:G9"/>
    <mergeCell ref="A3:B3"/>
    <mergeCell ref="A4:B4"/>
    <mergeCell ref="C3:G3"/>
    <mergeCell ref="K5:K9"/>
    <mergeCell ref="I12:I13"/>
    <mergeCell ref="G10:G11"/>
    <mergeCell ref="J24:J27"/>
    <mergeCell ref="I24:I25"/>
    <mergeCell ref="G29:K29"/>
    <mergeCell ref="C30:F30"/>
    <mergeCell ref="G30:K30"/>
    <mergeCell ref="G33:G34"/>
    <mergeCell ref="C29:F29"/>
    <mergeCell ref="A48:K48"/>
    <mergeCell ref="A45:K45"/>
    <mergeCell ref="A46:K46"/>
    <mergeCell ref="G40:G41"/>
    <mergeCell ref="G42:K42"/>
    <mergeCell ref="C43:F43"/>
    <mergeCell ref="G43:K43"/>
    <mergeCell ref="I38:I39"/>
    <mergeCell ref="K38:K41"/>
    <mergeCell ref="A47:K47"/>
    <mergeCell ref="C42:D42"/>
    <mergeCell ref="E42:F42"/>
    <mergeCell ref="E39:F40"/>
    <mergeCell ref="I40:I41"/>
    <mergeCell ref="G38:G39"/>
    <mergeCell ref="H38:H41"/>
    <mergeCell ref="J38:J41"/>
    <mergeCell ref="A31:A37"/>
    <mergeCell ref="C23:F23"/>
    <mergeCell ref="I33:I34"/>
    <mergeCell ref="C21:D21"/>
    <mergeCell ref="E21:F21"/>
    <mergeCell ref="C28:D28"/>
    <mergeCell ref="G31:G32"/>
    <mergeCell ref="H31:H34"/>
    <mergeCell ref="A38:A44"/>
    <mergeCell ref="B38:B44"/>
    <mergeCell ref="C38:C40"/>
    <mergeCell ref="D38:D41"/>
    <mergeCell ref="C44:F44"/>
    <mergeCell ref="G44:K44"/>
    <mergeCell ref="E32:F33"/>
    <mergeCell ref="J31:J34"/>
    <mergeCell ref="B31:B37"/>
    <mergeCell ref="C31:C33"/>
    <mergeCell ref="D31:D34"/>
    <mergeCell ref="C37:F37"/>
    <mergeCell ref="G37:K37"/>
    <mergeCell ref="C36:F36"/>
    <mergeCell ref="G36:K36"/>
    <mergeCell ref="B24:B30"/>
  </mergeCells>
  <phoneticPr fontId="8"/>
  <pageMargins left="0.59055118110236227" right="0.59055118110236227" top="0.78740157480314965" bottom="0.39370078740157483" header="0.51181102362204722" footer="0.31496062992125984"/>
  <pageSetup paperSize="9" scale="54" fitToHeight="0" orientation="portrait" blackAndWhite="1" r:id="rId1"/>
  <headerFooter alignWithMargins="0">
    <oddHeader>&amp;L&amp;"ＭＳ 明朝,標準"&amp;16別記様式第１号（別紙 ２－２）</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C21CC5-D260-454D-B403-F78B8C3460BB}">
  <sheetPr codeName="Sheet13">
    <pageSetUpPr fitToPage="1"/>
  </sheetPr>
  <dimension ref="A1"/>
  <sheetViews>
    <sheetView workbookViewId="0"/>
  </sheetViews>
  <sheetFormatPr defaultRowHeight="18.75"/>
  <sheetData/>
  <sheetProtection sheet="1" objects="1" scenarios="1"/>
  <phoneticPr fontId="7"/>
  <pageMargins left="0.7" right="0.7" top="0.75" bottom="0.75" header="0.3" footer="0.3"/>
  <pageSetup paperSize="9" scale="4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F42EB3-4954-4F71-8143-9DFB607FC4F8}">
  <sheetPr codeName="Sheet14">
    <pageSetUpPr fitToPage="1"/>
  </sheetPr>
  <dimension ref="A1"/>
  <sheetViews>
    <sheetView workbookViewId="0"/>
  </sheetViews>
  <sheetFormatPr defaultRowHeight="18.75"/>
  <sheetData/>
  <sheetProtection sheet="1" objects="1" scenarios="1"/>
  <phoneticPr fontId="7"/>
  <pageMargins left="0.7" right="0.7" top="0.75" bottom="0.75" header="0.3" footer="0.3"/>
  <pageSetup paperSize="9" scale="4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E96EBD-D891-4569-93CB-98C00136021C}">
  <sheetPr codeName="Sheet9"/>
  <dimension ref="A1:Z2"/>
  <sheetViews>
    <sheetView workbookViewId="0"/>
  </sheetViews>
  <sheetFormatPr defaultRowHeight="18.75"/>
  <cols>
    <col min="3" max="4" width="16.625" customWidth="1"/>
    <col min="5" max="5" width="21.25" customWidth="1"/>
    <col min="13" max="13" width="35.375" customWidth="1"/>
    <col min="14" max="16" width="14.375" customWidth="1"/>
  </cols>
  <sheetData>
    <row r="1" spans="1:26">
      <c r="A1" s="4" t="s">
        <v>161</v>
      </c>
      <c r="B1" s="4" t="s">
        <v>45</v>
      </c>
      <c r="C1" s="4" t="s">
        <v>162</v>
      </c>
      <c r="D1" s="4" t="s">
        <v>163</v>
      </c>
      <c r="E1" s="4" t="s">
        <v>164</v>
      </c>
      <c r="F1" s="4" t="s">
        <v>165</v>
      </c>
      <c r="G1" s="4" t="s">
        <v>166</v>
      </c>
      <c r="H1" s="4" t="s">
        <v>167</v>
      </c>
      <c r="I1" s="4" t="s">
        <v>168</v>
      </c>
      <c r="J1" s="4" t="s">
        <v>169</v>
      </c>
      <c r="K1" s="4" t="s">
        <v>170</v>
      </c>
      <c r="L1" s="4" t="s">
        <v>171</v>
      </c>
      <c r="M1" s="4" t="s">
        <v>172</v>
      </c>
      <c r="N1" s="4" t="s">
        <v>173</v>
      </c>
      <c r="O1" s="4" t="s">
        <v>174</v>
      </c>
      <c r="P1" s="4" t="s">
        <v>175</v>
      </c>
      <c r="Q1" s="4" t="s">
        <v>176</v>
      </c>
      <c r="R1" s="4" t="s">
        <v>177</v>
      </c>
      <c r="S1" s="4" t="s">
        <v>178</v>
      </c>
      <c r="T1" s="4" t="s">
        <v>179</v>
      </c>
      <c r="U1" s="4" t="s">
        <v>180</v>
      </c>
      <c r="V1" s="4" t="s">
        <v>181</v>
      </c>
      <c r="W1" s="4" t="s">
        <v>182</v>
      </c>
      <c r="X1" s="4" t="s">
        <v>183</v>
      </c>
      <c r="Y1" s="4" t="s">
        <v>184</v>
      </c>
      <c r="Z1" s="4" t="s">
        <v>185</v>
      </c>
    </row>
    <row r="2" spans="1:26" ht="45.75" customHeight="1">
      <c r="A2" s="175"/>
      <c r="B2" s="176">
        <f>'申請書（別記様式第１号）'!D31</f>
        <v>0</v>
      </c>
      <c r="C2" s="176" t="str">
        <f>情報公開項目!H3</f>
        <v/>
      </c>
      <c r="D2" s="176" t="str">
        <f>情報公開項目!H4</f>
        <v/>
      </c>
      <c r="E2" s="176" t="str">
        <f>情報公開項目!F11&amp;""</f>
        <v/>
      </c>
      <c r="F2" s="175" t="b">
        <f>情報公開項目!B13</f>
        <v>0</v>
      </c>
      <c r="G2" s="176" t="str">
        <f>情報公開項目!F13&amp;""</f>
        <v/>
      </c>
      <c r="H2" s="175" t="b">
        <f>情報公開項目!B14</f>
        <v>0</v>
      </c>
      <c r="I2" s="176" t="str">
        <f>情報公開項目!F14&amp;""</f>
        <v/>
      </c>
      <c r="J2" s="175" t="b">
        <f>情報公開項目!B15</f>
        <v>0</v>
      </c>
      <c r="K2" s="176" t="str">
        <f>情報公開項目!F15&amp;""</f>
        <v/>
      </c>
      <c r="L2" s="175" t="b">
        <f>情報公開項目!B16</f>
        <v>0</v>
      </c>
      <c r="M2" s="176" t="str">
        <f>情報公開項目!F16&amp;""</f>
        <v/>
      </c>
      <c r="N2" s="5" t="b">
        <v>0</v>
      </c>
      <c r="O2" s="176"/>
      <c r="P2" s="176"/>
      <c r="Q2" s="175" t="b">
        <f>情報公開項目!B18</f>
        <v>0</v>
      </c>
      <c r="R2" s="175" t="b">
        <f>情報公開項目!B17</f>
        <v>0</v>
      </c>
      <c r="S2" s="176">
        <f>情報公開項目!F17</f>
        <v>0</v>
      </c>
      <c r="T2" s="175" t="b">
        <f>情報公開項目!D19</f>
        <v>0</v>
      </c>
      <c r="U2" s="175" t="b">
        <f>情報公開項目!H19</f>
        <v>0</v>
      </c>
      <c r="V2" s="175" t="b">
        <f>情報公開項目!K19</f>
        <v>0</v>
      </c>
      <c r="W2" s="175" t="b">
        <f>情報公開項目!D20</f>
        <v>0</v>
      </c>
      <c r="X2" s="175" t="b">
        <f>情報公開項目!F20</f>
        <v>0</v>
      </c>
      <c r="Y2" s="175" t="b">
        <f>情報公開項目!H20</f>
        <v>0</v>
      </c>
      <c r="Z2" s="176" t="str">
        <f>IF(Y2=TRUE,情報公開項目!J20,"")</f>
        <v/>
      </c>
    </row>
  </sheetData>
  <sheetProtection sheet="1" objects="1" scenarios="1"/>
  <phoneticPr fontId="7"/>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47694-2132-4C15-AF99-12549BB55BCE}">
  <sheetPr codeName="Sheet10"/>
  <dimension ref="A1:I8"/>
  <sheetViews>
    <sheetView workbookViewId="0"/>
  </sheetViews>
  <sheetFormatPr defaultRowHeight="18.75"/>
  <cols>
    <col min="2" max="2" width="11.625" bestFit="1" customWidth="1"/>
    <col min="4" max="4" width="14.25" customWidth="1"/>
    <col min="5" max="6" width="14.125" bestFit="1" customWidth="1"/>
    <col min="7" max="7" width="14" customWidth="1"/>
  </cols>
  <sheetData>
    <row r="1" spans="1:9">
      <c r="A1" s="4" t="s">
        <v>161</v>
      </c>
      <c r="B1" s="4" t="s">
        <v>132</v>
      </c>
      <c r="C1" s="4" t="s">
        <v>45</v>
      </c>
      <c r="D1" s="4" t="s">
        <v>46</v>
      </c>
      <c r="E1" s="4" t="s">
        <v>133</v>
      </c>
      <c r="F1" s="4" t="s">
        <v>134</v>
      </c>
      <c r="G1" s="195" t="s">
        <v>186</v>
      </c>
    </row>
    <row r="2" spans="1:9">
      <c r="A2" s="175"/>
      <c r="B2" s="176" t="str">
        <f>IF(情報公開項目!$D22="","",情報公開項目!$D22)</f>
        <v/>
      </c>
      <c r="C2" s="176" t="str">
        <f>IF(情報公開項目!$D22="","",'申請書（別記様式第１号）'!$D$31)</f>
        <v/>
      </c>
      <c r="D2" s="176" t="str">
        <f>IF(情報公開項目!$D22="","",'申請書（別記様式第１号）'!$D$12)</f>
        <v/>
      </c>
      <c r="E2" s="176" t="str">
        <f>IF(情報公開項目!$D22="","",情報公開項目!$G22&amp;"")</f>
        <v/>
      </c>
      <c r="F2" s="176" t="str">
        <f>IF(情報公開項目!$D22="","",情報公開項目!$J22&amp;"")</f>
        <v/>
      </c>
      <c r="G2" s="176"/>
      <c r="I2" s="206" t="s">
        <v>701</v>
      </c>
    </row>
    <row r="3" spans="1:9">
      <c r="A3" s="175"/>
      <c r="B3" s="176" t="str">
        <f>IF(情報公開項目!$D23="","",情報公開項目!$D23)</f>
        <v/>
      </c>
      <c r="C3" s="176" t="str">
        <f>IF(情報公開項目!$D23="","",'申請書（別記様式第１号）'!$D$31)</f>
        <v/>
      </c>
      <c r="D3" s="176" t="str">
        <f>IF(情報公開項目!$D23="","",'申請書（別記様式第１号）'!$D$12)</f>
        <v/>
      </c>
      <c r="E3" s="176" t="str">
        <f>IF(情報公開項目!$D23="","",情報公開項目!$G23&amp;"")</f>
        <v/>
      </c>
      <c r="F3" s="176" t="str">
        <f>IF(情報公開項目!$D23="","",情報公開項目!$J23&amp;"")</f>
        <v/>
      </c>
      <c r="G3" s="176"/>
      <c r="I3" s="206"/>
    </row>
    <row r="4" spans="1:9">
      <c r="A4" s="175"/>
      <c r="B4" s="176" t="str">
        <f>IF(情報公開項目!$D24="","",情報公開項目!$D24)</f>
        <v/>
      </c>
      <c r="C4" s="176" t="str">
        <f>IF(情報公開項目!$D24="","",'申請書（別記様式第１号）'!$D$31)</f>
        <v/>
      </c>
      <c r="D4" s="176" t="str">
        <f>IF(情報公開項目!$D24="","",'申請書（別記様式第１号）'!$D$12)</f>
        <v/>
      </c>
      <c r="E4" s="176" t="str">
        <f>IF(情報公開項目!$D24="","",情報公開項目!$G24&amp;"")</f>
        <v/>
      </c>
      <c r="F4" s="176" t="str">
        <f>IF(情報公開項目!$D24="","",情報公開項目!$J24&amp;"")</f>
        <v/>
      </c>
      <c r="G4" s="176"/>
    </row>
    <row r="5" spans="1:9">
      <c r="A5" s="175"/>
      <c r="B5" s="176" t="str">
        <f>IF(情報公開項目!$D25="","",情報公開項目!$D25)</f>
        <v/>
      </c>
      <c r="C5" s="176" t="str">
        <f>IF(情報公開項目!$D25="","",'申請書（別記様式第１号）'!$D$31)</f>
        <v/>
      </c>
      <c r="D5" s="176" t="str">
        <f>IF(情報公開項目!$D25="","",'申請書（別記様式第１号）'!$D$12)</f>
        <v/>
      </c>
      <c r="E5" s="176" t="str">
        <f>IF(情報公開項目!$D25="","",情報公開項目!$G25&amp;"")</f>
        <v/>
      </c>
      <c r="F5" s="176" t="str">
        <f>IF(情報公開項目!$D25="","",情報公開項目!$J25&amp;"")</f>
        <v/>
      </c>
      <c r="G5" s="176"/>
      <c r="I5" t="s">
        <v>455</v>
      </c>
    </row>
    <row r="6" spans="1:9">
      <c r="A6" s="175"/>
      <c r="B6" s="176"/>
      <c r="C6" s="176"/>
      <c r="D6" s="176"/>
      <c r="E6" s="176"/>
      <c r="F6" s="176"/>
      <c r="G6" s="176"/>
      <c r="I6" t="s">
        <v>456</v>
      </c>
    </row>
    <row r="7" spans="1:9">
      <c r="A7" s="5"/>
      <c r="B7" s="6"/>
      <c r="C7" s="6"/>
      <c r="D7" s="6"/>
      <c r="E7" s="6"/>
      <c r="F7" s="6"/>
      <c r="G7" s="6"/>
      <c r="I7" t="s">
        <v>457</v>
      </c>
    </row>
    <row r="8" spans="1:9">
      <c r="A8" s="5"/>
      <c r="B8" s="6"/>
      <c r="C8" s="6"/>
      <c r="D8" s="6"/>
      <c r="E8" s="6"/>
      <c r="F8" s="6"/>
      <c r="G8" s="6"/>
    </row>
  </sheetData>
  <sheetProtection sheet="1" objects="1" scenarios="1"/>
  <phoneticPr fontId="7"/>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85</vt:i4>
      </vt:variant>
    </vt:vector>
  </HeadingPairs>
  <TitlesOfParts>
    <vt:vector size="100" baseType="lpstr">
      <vt:lpstr>エコ農リスト</vt:lpstr>
      <vt:lpstr>List</vt:lpstr>
      <vt:lpstr>栽培実績表</vt:lpstr>
      <vt:lpstr>集計（エクセル用）</vt:lpstr>
      <vt:lpstr>申請書（別記様式第１号）</vt:lpstr>
      <vt:lpstr>生産ほ場一覧</vt:lpstr>
      <vt:lpstr>【入力シート】栽培計画書</vt:lpstr>
      <vt:lpstr>【入力シート】栽培計画書 (養液栽培)</vt:lpstr>
      <vt:lpstr>情報公開項目</vt:lpstr>
      <vt:lpstr> 【申請用】栽培計画書</vt:lpstr>
      <vt:lpstr>【申請用】栽培計画書（養液栽培）</vt:lpstr>
      <vt:lpstr>記入例（栽培計画書）</vt:lpstr>
      <vt:lpstr>記入例（養液栽培）</vt:lpstr>
      <vt:lpstr>情報公開集計（Access用）</vt:lpstr>
      <vt:lpstr>取引希望集計（Access用）</vt:lpstr>
      <vt:lpstr>' 【申請用】栽培計画書'!Print_Area</vt:lpstr>
      <vt:lpstr>'【申請用】栽培計画書（養液栽培）'!Print_Area</vt:lpstr>
      <vt:lpstr>エコ農リスト!Print_Area</vt:lpstr>
      <vt:lpstr>情報公開項目!Print_Area</vt:lpstr>
      <vt:lpstr>'申請書（別記様式第１号）'!Print_Area</vt:lpstr>
      <vt:lpstr>生産ほ場一覧!Print_Area</vt:lpstr>
      <vt:lpstr>アイスプラント</vt:lpstr>
      <vt:lpstr>アシタバ</vt:lpstr>
      <vt:lpstr>アスパラガス</vt:lpstr>
      <vt:lpstr>イチゴ</vt:lpstr>
      <vt:lpstr>イチジク</vt:lpstr>
      <vt:lpstr>ウド</vt:lpstr>
      <vt:lpstr>ウメ</vt:lpstr>
      <vt:lpstr>栽培実績表!エコ基準検索表</vt:lpstr>
      <vt:lpstr>エコ基準検索表</vt:lpstr>
      <vt:lpstr>エダマメ</vt:lpstr>
      <vt:lpstr>オクラ</vt:lpstr>
      <vt:lpstr>カキ</vt:lpstr>
      <vt:lpstr>カボチャ</vt:lpstr>
      <vt:lpstr>カリフラワー</vt:lpstr>
      <vt:lpstr>キウイフルーツ</vt:lpstr>
      <vt:lpstr>キャベツ</vt:lpstr>
      <vt:lpstr>キュウリ</vt:lpstr>
      <vt:lpstr>クリ</vt:lpstr>
      <vt:lpstr>ケール</vt:lpstr>
      <vt:lpstr>コカブ</vt:lpstr>
      <vt:lpstr>コピペ範囲</vt:lpstr>
      <vt:lpstr>ゴボウ</vt:lpstr>
      <vt:lpstr>コマツナ</vt:lpstr>
      <vt:lpstr>サツマイモ</vt:lpstr>
      <vt:lpstr>サトイモ</vt:lpstr>
      <vt:lpstr>サヤインゲン</vt:lpstr>
      <vt:lpstr>サヤエンドウ</vt:lpstr>
      <vt:lpstr>シシトウ</vt:lpstr>
      <vt:lpstr>ジャガイモ</vt:lpstr>
      <vt:lpstr>シュンギク</vt:lpstr>
      <vt:lpstr>シュンゴク</vt:lpstr>
      <vt:lpstr>ショウガ</vt:lpstr>
      <vt:lpstr>スイートコーン</vt:lpstr>
      <vt:lpstr>スイカ</vt:lpstr>
      <vt:lpstr>ズッキーニ</vt:lpstr>
      <vt:lpstr>ダイコン</vt:lpstr>
      <vt:lpstr>タマネギ</vt:lpstr>
      <vt:lpstr>チンゲンサイ</vt:lpstr>
      <vt:lpstr>トマト</vt:lpstr>
      <vt:lpstr>ナシ</vt:lpstr>
      <vt:lpstr>ナス</vt:lpstr>
      <vt:lpstr>ナバナ類</vt:lpstr>
      <vt:lpstr>ニガウリ</vt:lpstr>
      <vt:lpstr>ニンジン</vt:lpstr>
      <vt:lpstr>ニンニク</vt:lpstr>
      <vt:lpstr>ネギ</vt:lpstr>
      <vt:lpstr>ハクサイ</vt:lpstr>
      <vt:lpstr>パッションフルーツ</vt:lpstr>
      <vt:lpstr>ビーツ</vt:lpstr>
      <vt:lpstr>ピーマン</vt:lpstr>
      <vt:lpstr>ブドウ</vt:lpstr>
      <vt:lpstr>ブルーベリー</vt:lpstr>
      <vt:lpstr>ブロッコリー</vt:lpstr>
      <vt:lpstr>ホウレンソウ</vt:lpstr>
      <vt:lpstr>ミズナ</vt:lpstr>
      <vt:lpstr>ミニトマト</vt:lpstr>
      <vt:lpstr>モミジガサ</vt:lpstr>
      <vt:lpstr>モロヘイヤ</vt:lpstr>
      <vt:lpstr>ヤマノイモ</vt:lpstr>
      <vt:lpstr>ユズ</vt:lpstr>
      <vt:lpstr>ラッカセイ</vt:lpstr>
      <vt:lpstr>ラッキョウ</vt:lpstr>
      <vt:lpstr>リンゴ</vt:lpstr>
      <vt:lpstr>ルッコラ</vt:lpstr>
      <vt:lpstr>レタス</vt:lpstr>
      <vt:lpstr>レモン</vt:lpstr>
      <vt:lpstr>温州ミカン</vt:lpstr>
      <vt:lpstr>施設のみ</vt:lpstr>
      <vt:lpstr>小麦</vt:lpstr>
      <vt:lpstr>食用つばき</vt:lpstr>
      <vt:lpstr>水稲</vt:lpstr>
      <vt:lpstr>茶</vt:lpstr>
      <vt:lpstr>非結球レタス</vt:lpstr>
      <vt:lpstr>葉ショウガ</vt:lpstr>
      <vt:lpstr>葉ダイコン</vt:lpstr>
      <vt:lpstr>栽培実績表!養液栽培基準検索表</vt:lpstr>
      <vt:lpstr>養液栽培基準検索表</vt:lpstr>
      <vt:lpstr>露地のみ</vt:lpstr>
      <vt:lpstr>露地施設</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窪田　理美</dc:creator>
  <cp:lastModifiedBy>竹内　光子</cp:lastModifiedBy>
  <cp:lastPrinted>2026-07-14T01:35:55Z</cp:lastPrinted>
  <dcterms:created xsi:type="dcterms:W3CDTF">2015-06-05T18:19:34Z</dcterms:created>
  <dcterms:modified xsi:type="dcterms:W3CDTF">2026-07-23T00:49:19Z</dcterms:modified>
</cp:coreProperties>
</file>